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\б-1\"/>
    </mc:Choice>
  </mc:AlternateContent>
  <xr:revisionPtr revIDLastSave="0" documentId="13_ncr:1_{4B5CA887-08D2-44A7-8FBD-720624693BE1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штат-0 (2)" sheetId="51" r:id="rId1"/>
  </sheets>
  <definedNames>
    <definedName name="_xlnm.Print_Area" localSheetId="0">'штат-0 (2)'!$A$1:$DX$51</definedName>
  </definedNames>
  <calcPr calcId="191029"/>
</workbook>
</file>

<file path=xl/calcChain.xml><?xml version="1.0" encoding="utf-8"?>
<calcChain xmlns="http://schemas.openxmlformats.org/spreadsheetml/2006/main">
  <c r="CT27" i="51" l="1"/>
  <c r="CK27" i="51"/>
  <c r="CI27" i="51"/>
  <c r="CG27" i="51"/>
  <c r="CE27" i="51"/>
  <c r="CC27" i="51"/>
  <c r="CA27" i="51"/>
  <c r="BY27" i="51"/>
  <c r="BW27" i="51"/>
  <c r="AP25" i="51"/>
  <c r="AQ25" i="51"/>
  <c r="CQ25" i="51" s="1"/>
  <c r="BW25" i="51"/>
  <c r="BY25" i="51"/>
  <c r="CA25" i="51"/>
  <c r="DH25" i="51" s="1"/>
  <c r="CC25" i="51"/>
  <c r="CE25" i="51"/>
  <c r="CI25" i="51"/>
  <c r="CK25" i="51"/>
  <c r="CN25" i="51"/>
  <c r="DK25" i="51"/>
  <c r="DL25" i="51"/>
  <c r="DS25" i="51" s="1"/>
  <c r="DQ25" i="51"/>
  <c r="AQ17" i="51"/>
  <c r="DG17" i="51"/>
  <c r="DH17" i="51" s="1"/>
  <c r="DJ17" i="51"/>
  <c r="DQ17" i="51" s="1"/>
  <c r="DK17" i="51"/>
  <c r="DR17" i="51" s="1"/>
  <c r="DL17" i="51"/>
  <c r="DS17" i="51" s="1"/>
  <c r="DM17" i="51"/>
  <c r="DT17" i="51" s="1"/>
  <c r="DN17" i="51"/>
  <c r="AQ18" i="51"/>
  <c r="DG18" i="51"/>
  <c r="DH18" i="51" s="1"/>
  <c r="DM18" i="51"/>
  <c r="DT18" i="51" s="1"/>
  <c r="DN18" i="51"/>
  <c r="DU17" i="51" l="1"/>
  <c r="DL18" i="51"/>
  <c r="DS18" i="51" s="1"/>
  <c r="DK18" i="51"/>
  <c r="DR18" i="51" s="1"/>
  <c r="DJ18" i="51"/>
  <c r="DQ18" i="51" s="1"/>
  <c r="DU18" i="51" s="1"/>
  <c r="DU25" i="51"/>
  <c r="AP27" i="51"/>
  <c r="AQ27" i="51" s="1"/>
  <c r="DO43" i="51"/>
  <c r="DM43" i="51"/>
  <c r="DL43" i="51"/>
  <c r="DK43" i="51"/>
  <c r="DJ43" i="51"/>
  <c r="DH43" i="51"/>
  <c r="DF43" i="51"/>
  <c r="DE43" i="51"/>
  <c r="DD43" i="51"/>
  <c r="DC43" i="51"/>
  <c r="DB43" i="51"/>
  <c r="DA43" i="51"/>
  <c r="CZ43" i="51"/>
  <c r="CY43" i="51"/>
  <c r="CX43" i="51"/>
  <c r="CW43" i="51"/>
  <c r="CV43" i="51"/>
  <c r="CU43" i="51"/>
  <c r="CT43" i="51"/>
  <c r="CS43" i="51"/>
  <c r="CR43" i="51"/>
  <c r="CQ43" i="51"/>
  <c r="CP43" i="51"/>
  <c r="CO43" i="51"/>
  <c r="CN43" i="51"/>
  <c r="CM43" i="51"/>
  <c r="CL43" i="51"/>
  <c r="CG43" i="51"/>
  <c r="CF43" i="51"/>
  <c r="BY43" i="51"/>
  <c r="BX43" i="51"/>
  <c r="BW43" i="51"/>
  <c r="BV43" i="51"/>
  <c r="AQ43" i="51"/>
  <c r="AO43" i="51"/>
  <c r="AN43" i="51"/>
  <c r="AL43" i="51"/>
  <c r="K43" i="51"/>
  <c r="J43" i="51"/>
  <c r="CJ42" i="51"/>
  <c r="CJ43" i="51" s="1"/>
  <c r="CH42" i="51"/>
  <c r="CH43" i="51" s="1"/>
  <c r="CD42" i="51"/>
  <c r="CD43" i="51" s="1"/>
  <c r="CB42" i="51"/>
  <c r="CB43" i="51" s="1"/>
  <c r="BZ42" i="51"/>
  <c r="BZ43" i="51" s="1"/>
  <c r="BT42" i="51"/>
  <c r="BS42" i="51"/>
  <c r="BQ42" i="51"/>
  <c r="BP42" i="51"/>
  <c r="BO42" i="51"/>
  <c r="BN42" i="51"/>
  <c r="BM42" i="51"/>
  <c r="BL42" i="51"/>
  <c r="BK42" i="51"/>
  <c r="BJ42" i="51"/>
  <c r="BI42" i="51"/>
  <c r="BH42" i="51"/>
  <c r="BG42" i="51"/>
  <c r="BF42" i="51"/>
  <c r="BD42" i="51"/>
  <c r="BC42" i="51"/>
  <c r="BB42" i="51"/>
  <c r="BA42" i="51"/>
  <c r="AZ42" i="51"/>
  <c r="AY42" i="51"/>
  <c r="AX42" i="51"/>
  <c r="AW42" i="51"/>
  <c r="AV42" i="51"/>
  <c r="AU42" i="51"/>
  <c r="AT42" i="51"/>
  <c r="AS42" i="51"/>
  <c r="AR42" i="51"/>
  <c r="AK42" i="51"/>
  <c r="AJ42" i="51"/>
  <c r="AI42" i="51"/>
  <c r="AH42" i="51"/>
  <c r="AG42" i="51"/>
  <c r="AF42" i="51"/>
  <c r="AE42" i="51"/>
  <c r="AD42" i="51"/>
  <c r="AC42" i="51"/>
  <c r="AB42" i="51"/>
  <c r="AA42" i="51"/>
  <c r="Z42" i="51"/>
  <c r="Y42" i="51"/>
  <c r="X42" i="51"/>
  <c r="W42" i="51"/>
  <c r="V42" i="51"/>
  <c r="U42" i="51"/>
  <c r="T42" i="51"/>
  <c r="S42" i="51"/>
  <c r="R42" i="51"/>
  <c r="Q42" i="51"/>
  <c r="P42" i="51"/>
  <c r="O42" i="51"/>
  <c r="N42" i="51"/>
  <c r="M42" i="51"/>
  <c r="L42" i="51"/>
  <c r="I42" i="51"/>
  <c r="DC41" i="51"/>
  <c r="CZ41" i="51"/>
  <c r="CW41" i="51"/>
  <c r="CT41" i="51"/>
  <c r="CK41" i="51"/>
  <c r="CI41" i="51"/>
  <c r="CG41" i="51"/>
  <c r="CE41" i="51"/>
  <c r="CC41" i="51"/>
  <c r="CA41" i="51"/>
  <c r="BY41" i="51"/>
  <c r="BW41" i="51"/>
  <c r="BR41" i="51"/>
  <c r="BE41" i="51"/>
  <c r="AP41" i="51"/>
  <c r="AQ41" i="51" s="1"/>
  <c r="DC40" i="51"/>
  <c r="CZ40" i="51"/>
  <c r="CW40" i="51"/>
  <c r="CT40" i="51"/>
  <c r="CK40" i="51"/>
  <c r="CI40" i="51"/>
  <c r="CG40" i="51"/>
  <c r="CE40" i="51"/>
  <c r="CC40" i="51"/>
  <c r="CA40" i="51"/>
  <c r="BY40" i="51"/>
  <c r="BW40" i="51"/>
  <c r="BR40" i="51"/>
  <c r="BE40" i="51"/>
  <c r="AP40" i="51"/>
  <c r="AQ40" i="51" s="1"/>
  <c r="DC39" i="51"/>
  <c r="CZ39" i="51"/>
  <c r="CW39" i="51"/>
  <c r="CT39" i="51"/>
  <c r="CK39" i="51"/>
  <c r="CI39" i="51"/>
  <c r="CG39" i="51"/>
  <c r="CE39" i="51"/>
  <c r="CC39" i="51"/>
  <c r="CA39" i="51"/>
  <c r="BY39" i="51"/>
  <c r="BW39" i="51"/>
  <c r="BR39" i="51"/>
  <c r="BE39" i="51"/>
  <c r="AP39" i="51"/>
  <c r="AQ39" i="51" s="1"/>
  <c r="DC38" i="51"/>
  <c r="CZ38" i="51"/>
  <c r="CW38" i="51"/>
  <c r="CT38" i="51"/>
  <c r="CK38" i="51"/>
  <c r="CI38" i="51"/>
  <c r="CG38" i="51"/>
  <c r="CE38" i="51"/>
  <c r="CC38" i="51"/>
  <c r="CA38" i="51"/>
  <c r="BY38" i="51"/>
  <c r="BW38" i="51"/>
  <c r="BR38" i="51"/>
  <c r="BE38" i="51"/>
  <c r="AP38" i="51"/>
  <c r="AQ38" i="51" s="1"/>
  <c r="DC37" i="51"/>
  <c r="CZ37" i="51"/>
  <c r="CW37" i="51"/>
  <c r="CT37" i="51"/>
  <c r="CK37" i="51"/>
  <c r="CI37" i="51"/>
  <c r="CG37" i="51"/>
  <c r="CE37" i="51"/>
  <c r="CC37" i="51"/>
  <c r="CA37" i="51"/>
  <c r="BY37" i="51"/>
  <c r="BW37" i="51"/>
  <c r="BR37" i="51"/>
  <c r="BE37" i="51"/>
  <c r="AP37" i="51"/>
  <c r="AQ37" i="51" s="1"/>
  <c r="DC36" i="51"/>
  <c r="CZ36" i="51"/>
  <c r="CW36" i="51"/>
  <c r="CT36" i="51"/>
  <c r="CK36" i="51"/>
  <c r="CI36" i="51"/>
  <c r="CG36" i="51"/>
  <c r="CE36" i="51"/>
  <c r="CC36" i="51"/>
  <c r="CA36" i="51"/>
  <c r="BY36" i="51"/>
  <c r="BW36" i="51"/>
  <c r="BR36" i="51"/>
  <c r="BE36" i="51"/>
  <c r="AP36" i="51"/>
  <c r="AQ36" i="51" s="1"/>
  <c r="CG35" i="51"/>
  <c r="BY35" i="51"/>
  <c r="BW35" i="51"/>
  <c r="AQ35" i="51"/>
  <c r="DP35" i="51" s="1"/>
  <c r="CG34" i="51"/>
  <c r="BY34" i="51"/>
  <c r="BW34" i="51"/>
  <c r="AQ34" i="51"/>
  <c r="DP34" i="51" s="1"/>
  <c r="DC33" i="51"/>
  <c r="CZ33" i="51"/>
  <c r="CW33" i="51"/>
  <c r="CT33" i="51"/>
  <c r="CK33" i="51"/>
  <c r="CI33" i="51"/>
  <c r="CG33" i="51"/>
  <c r="CE33" i="51"/>
  <c r="CC33" i="51"/>
  <c r="CA33" i="51"/>
  <c r="BY33" i="51"/>
  <c r="BW33" i="51"/>
  <c r="BR33" i="51"/>
  <c r="BE33" i="51"/>
  <c r="AP33" i="51"/>
  <c r="AQ33" i="51" s="1"/>
  <c r="DC32" i="51"/>
  <c r="CZ32" i="51"/>
  <c r="CW32" i="51"/>
  <c r="CT32" i="51"/>
  <c r="CK32" i="51"/>
  <c r="CI32" i="51"/>
  <c r="CG32" i="51"/>
  <c r="CE32" i="51"/>
  <c r="CC32" i="51"/>
  <c r="CA32" i="51"/>
  <c r="BY32" i="51"/>
  <c r="BW32" i="51"/>
  <c r="BR32" i="51"/>
  <c r="BE32" i="51"/>
  <c r="AP32" i="51"/>
  <c r="AQ32" i="51" s="1"/>
  <c r="DC31" i="51"/>
  <c r="CZ31" i="51"/>
  <c r="CW31" i="51"/>
  <c r="CT31" i="51"/>
  <c r="CK31" i="51"/>
  <c r="CI31" i="51"/>
  <c r="CG31" i="51"/>
  <c r="CE31" i="51"/>
  <c r="CC31" i="51"/>
  <c r="CA31" i="51"/>
  <c r="BY31" i="51"/>
  <c r="BW31" i="51"/>
  <c r="BR31" i="51"/>
  <c r="BE31" i="51"/>
  <c r="AQ31" i="51"/>
  <c r="DP31" i="51" s="1"/>
  <c r="DC30" i="51"/>
  <c r="CZ30" i="51"/>
  <c r="CW30" i="51"/>
  <c r="CT30" i="51"/>
  <c r="CK30" i="51"/>
  <c r="CI30" i="51"/>
  <c r="CG30" i="51"/>
  <c r="CE30" i="51"/>
  <c r="CC30" i="51"/>
  <c r="CA30" i="51"/>
  <c r="BY30" i="51"/>
  <c r="BW30" i="51"/>
  <c r="BR30" i="51"/>
  <c r="BE30" i="51"/>
  <c r="AP30" i="51"/>
  <c r="AQ30" i="51" s="1"/>
  <c r="CT29" i="51"/>
  <c r="AP29" i="51"/>
  <c r="AQ29" i="51" s="1"/>
  <c r="CT28" i="51"/>
  <c r="CK28" i="51"/>
  <c r="CI28" i="51"/>
  <c r="CG28" i="51"/>
  <c r="CE28" i="51"/>
  <c r="CC28" i="51"/>
  <c r="CA28" i="51"/>
  <c r="BY28" i="51"/>
  <c r="BW28" i="51"/>
  <c r="CK26" i="51"/>
  <c r="CI26" i="51"/>
  <c r="CE26" i="51"/>
  <c r="CC26" i="51"/>
  <c r="CA26" i="51"/>
  <c r="BY26" i="51"/>
  <c r="BW26" i="51"/>
  <c r="AP26" i="51"/>
  <c r="AQ26" i="51" s="1"/>
  <c r="CK24" i="51"/>
  <c r="CI24" i="51"/>
  <c r="CE24" i="51"/>
  <c r="CC24" i="51"/>
  <c r="CA24" i="51"/>
  <c r="BY24" i="51"/>
  <c r="BW24" i="51"/>
  <c r="CK23" i="51"/>
  <c r="CI23" i="51"/>
  <c r="CE23" i="51"/>
  <c r="CC23" i="51"/>
  <c r="CA23" i="51"/>
  <c r="BY23" i="51"/>
  <c r="BW23" i="51"/>
  <c r="DG22" i="51"/>
  <c r="DG43" i="51" s="1"/>
  <c r="BT22" i="51"/>
  <c r="BS22" i="51"/>
  <c r="BQ22" i="51"/>
  <c r="BP22" i="51"/>
  <c r="BO22" i="51"/>
  <c r="BN22" i="51"/>
  <c r="BM22" i="51"/>
  <c r="BL22" i="51"/>
  <c r="BK22" i="51"/>
  <c r="BJ22" i="51"/>
  <c r="BI22" i="51"/>
  <c r="BH22" i="51"/>
  <c r="BG22" i="51"/>
  <c r="BF22" i="51"/>
  <c r="BD22" i="51"/>
  <c r="BC22" i="51"/>
  <c r="BB22" i="51"/>
  <c r="BA22" i="51"/>
  <c r="AZ22" i="51"/>
  <c r="AY22" i="51"/>
  <c r="AX22" i="51"/>
  <c r="AW22" i="51"/>
  <c r="AV22" i="51"/>
  <c r="AU22" i="51"/>
  <c r="AT22" i="51"/>
  <c r="AS22" i="51"/>
  <c r="AR22" i="51"/>
  <c r="AK22" i="51"/>
  <c r="AJ22" i="51"/>
  <c r="AI22" i="51"/>
  <c r="AH22" i="51"/>
  <c r="AG22" i="51"/>
  <c r="AF22" i="51"/>
  <c r="AE22" i="51"/>
  <c r="AD22" i="51"/>
  <c r="AC22" i="51"/>
  <c r="AB22" i="51"/>
  <c r="AA22" i="51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CK21" i="51"/>
  <c r="CI21" i="51"/>
  <c r="CG21" i="51"/>
  <c r="CE21" i="51"/>
  <c r="CC21" i="51"/>
  <c r="CA21" i="51"/>
  <c r="BY21" i="51"/>
  <c r="BW21" i="51"/>
  <c r="AQ21" i="51"/>
  <c r="CK20" i="51"/>
  <c r="CI20" i="51"/>
  <c r="CG20" i="51"/>
  <c r="CE20" i="51"/>
  <c r="CC20" i="51"/>
  <c r="CA20" i="51"/>
  <c r="BY20" i="51"/>
  <c r="BW20" i="51"/>
  <c r="AQ20" i="51"/>
  <c r="DP20" i="51" s="1"/>
  <c r="CK19" i="51"/>
  <c r="CI19" i="51"/>
  <c r="CG19" i="51"/>
  <c r="CE19" i="51"/>
  <c r="CC19" i="51"/>
  <c r="CA19" i="51"/>
  <c r="BY19" i="51"/>
  <c r="BW19" i="51"/>
  <c r="AQ19" i="51"/>
  <c r="DP19" i="51" s="1"/>
  <c r="AQ16" i="51"/>
  <c r="AQ15" i="51"/>
  <c r="DC14" i="51"/>
  <c r="CZ14" i="51"/>
  <c r="CW14" i="51"/>
  <c r="CT14" i="51"/>
  <c r="CK14" i="51"/>
  <c r="CI14" i="51"/>
  <c r="CG14" i="51"/>
  <c r="CE14" i="51"/>
  <c r="CC14" i="51"/>
  <c r="CA14" i="51"/>
  <c r="BY14" i="51"/>
  <c r="BW14" i="51"/>
  <c r="BR14" i="51"/>
  <c r="BE14" i="51"/>
  <c r="AQ14" i="51"/>
  <c r="AQ13" i="51"/>
  <c r="DP13" i="51" s="1"/>
  <c r="DC12" i="51"/>
  <c r="CZ12" i="51"/>
  <c r="CW12" i="51"/>
  <c r="CT12" i="51"/>
  <c r="CK12" i="51"/>
  <c r="CI12" i="51"/>
  <c r="CG12" i="51"/>
  <c r="CE12" i="51"/>
  <c r="CC12" i="51"/>
  <c r="CA12" i="51"/>
  <c r="BY12" i="51"/>
  <c r="BW12" i="51"/>
  <c r="BR12" i="51"/>
  <c r="BE12" i="51"/>
  <c r="AQ12" i="51"/>
  <c r="DC11" i="51"/>
  <c r="CZ11" i="51"/>
  <c r="CW11" i="51"/>
  <c r="CT11" i="51"/>
  <c r="CK11" i="51"/>
  <c r="CI11" i="51"/>
  <c r="CG11" i="51"/>
  <c r="CE11" i="51"/>
  <c r="CC11" i="51"/>
  <c r="CA11" i="51"/>
  <c r="BY11" i="51"/>
  <c r="BW11" i="51"/>
  <c r="BR11" i="51"/>
  <c r="BE11" i="51"/>
  <c r="AQ11" i="51"/>
  <c r="DC10" i="51"/>
  <c r="CZ10" i="51"/>
  <c r="CW10" i="51"/>
  <c r="CT10" i="51"/>
  <c r="CK10" i="51"/>
  <c r="CI10" i="51"/>
  <c r="CG10" i="51"/>
  <c r="CE10" i="51"/>
  <c r="CC10" i="51"/>
  <c r="CA10" i="51"/>
  <c r="BY10" i="51"/>
  <c r="BW10" i="51"/>
  <c r="BR10" i="51"/>
  <c r="BE10" i="51"/>
  <c r="AQ10" i="51"/>
  <c r="DP10" i="51" s="1"/>
  <c r="DC9" i="51"/>
  <c r="CZ9" i="51"/>
  <c r="CW9" i="51"/>
  <c r="CT9" i="51"/>
  <c r="CK9" i="51"/>
  <c r="CI9" i="51"/>
  <c r="CG9" i="51"/>
  <c r="CE9" i="51"/>
  <c r="CC9" i="51"/>
  <c r="CA9" i="51"/>
  <c r="BY9" i="51"/>
  <c r="BW9" i="51"/>
  <c r="BR9" i="51"/>
  <c r="BE9" i="51"/>
  <c r="AQ9" i="51"/>
  <c r="DP9" i="51" s="1"/>
  <c r="DP27" i="51" l="1"/>
  <c r="DG27" i="51"/>
  <c r="CQ27" i="51"/>
  <c r="CN27" i="51"/>
  <c r="BE22" i="51"/>
  <c r="BR22" i="51"/>
  <c r="DP11" i="51"/>
  <c r="DG11" i="51"/>
  <c r="CQ11" i="51"/>
  <c r="CN11" i="51"/>
  <c r="BU11" i="51"/>
  <c r="DP12" i="51"/>
  <c r="DG12" i="51"/>
  <c r="CQ12" i="51"/>
  <c r="CN12" i="51"/>
  <c r="BU12" i="51"/>
  <c r="DG13" i="51"/>
  <c r="DH13" i="51" s="1"/>
  <c r="DP14" i="51"/>
  <c r="DG14" i="51"/>
  <c r="CQ14" i="51"/>
  <c r="CN14" i="51"/>
  <c r="BU14" i="51"/>
  <c r="DP15" i="51"/>
  <c r="DG15" i="51"/>
  <c r="DH15" i="51" s="1"/>
  <c r="DP16" i="51"/>
  <c r="DG16" i="51"/>
  <c r="DH16" i="51" s="1"/>
  <c r="DP26" i="51"/>
  <c r="DG26" i="51"/>
  <c r="CQ26" i="51"/>
  <c r="CN26" i="51"/>
  <c r="DP29" i="51"/>
  <c r="DG29" i="51"/>
  <c r="CQ29" i="51"/>
  <c r="CN29" i="51"/>
  <c r="DP30" i="51"/>
  <c r="CQ30" i="51"/>
  <c r="DH30" i="51" s="1"/>
  <c r="CN30" i="51"/>
  <c r="BU30" i="51"/>
  <c r="DP32" i="51"/>
  <c r="CQ32" i="51"/>
  <c r="CN32" i="51"/>
  <c r="BU32" i="51"/>
  <c r="DH32" i="51"/>
  <c r="DP33" i="51"/>
  <c r="CQ33" i="51"/>
  <c r="CN33" i="51"/>
  <c r="BU33" i="51"/>
  <c r="BU9" i="51"/>
  <c r="CN9" i="51"/>
  <c r="CQ9" i="51"/>
  <c r="DG9" i="51"/>
  <c r="DH9" i="51" s="1"/>
  <c r="BU10" i="51"/>
  <c r="CN10" i="51"/>
  <c r="CQ10" i="51"/>
  <c r="DG10" i="51"/>
  <c r="DH10" i="51" s="1"/>
  <c r="CN19" i="51"/>
  <c r="CQ19" i="51"/>
  <c r="DG19" i="51"/>
  <c r="DH19" i="51" s="1"/>
  <c r="CN20" i="51"/>
  <c r="CQ20" i="51"/>
  <c r="DG20" i="51"/>
  <c r="CN21" i="51"/>
  <c r="CQ21" i="51"/>
  <c r="DG21" i="51"/>
  <c r="AP23" i="51"/>
  <c r="AQ23" i="51" s="1"/>
  <c r="AP24" i="51"/>
  <c r="AQ24" i="51" s="1"/>
  <c r="AP28" i="51"/>
  <c r="AQ28" i="51" s="1"/>
  <c r="BU31" i="51"/>
  <c r="CN31" i="51"/>
  <c r="CQ31" i="51"/>
  <c r="DG31" i="51"/>
  <c r="DH31" i="51" s="1"/>
  <c r="DP36" i="51"/>
  <c r="DG36" i="51"/>
  <c r="BU36" i="51"/>
  <c r="DG37" i="51"/>
  <c r="BU37" i="51"/>
  <c r="DP38" i="51"/>
  <c r="DG38" i="51"/>
  <c r="BU38" i="51"/>
  <c r="DP39" i="51"/>
  <c r="DG39" i="51"/>
  <c r="BU39" i="51"/>
  <c r="DP40" i="51"/>
  <c r="DG40" i="51"/>
  <c r="BU40" i="51"/>
  <c r="DP41" i="51"/>
  <c r="DG41" i="51"/>
  <c r="BU41" i="51"/>
  <c r="DG35" i="51"/>
  <c r="DH35" i="51" s="1"/>
  <c r="BE42" i="51"/>
  <c r="BE43" i="51" s="1"/>
  <c r="BR42" i="51"/>
  <c r="BR43" i="51" s="1"/>
  <c r="CA42" i="51"/>
  <c r="CA43" i="51" s="1"/>
  <c r="CC42" i="51"/>
  <c r="CC43" i="51" s="1"/>
  <c r="CE42" i="51"/>
  <c r="CE43" i="51" s="1"/>
  <c r="CI42" i="51"/>
  <c r="CI43" i="51" s="1"/>
  <c r="CK42" i="51"/>
  <c r="CK43" i="51" s="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Y43" i="51"/>
  <c r="Z43" i="51"/>
  <c r="AA43" i="51"/>
  <c r="AB43" i="51"/>
  <c r="AC43" i="51"/>
  <c r="AD43" i="51"/>
  <c r="AE43" i="51"/>
  <c r="AF43" i="51"/>
  <c r="AG43" i="51"/>
  <c r="AH43" i="51"/>
  <c r="AI43" i="51"/>
  <c r="AJ43" i="51"/>
  <c r="AK43" i="51"/>
  <c r="AR43" i="51"/>
  <c r="AS43" i="51"/>
  <c r="AT43" i="51"/>
  <c r="AU43" i="51"/>
  <c r="AV43" i="51"/>
  <c r="AW43" i="51"/>
  <c r="AX43" i="51"/>
  <c r="AY43" i="51"/>
  <c r="AZ43" i="51"/>
  <c r="BA43" i="51"/>
  <c r="BB43" i="51"/>
  <c r="BC43" i="51"/>
  <c r="BD43" i="51"/>
  <c r="BF43" i="51"/>
  <c r="BG43" i="51"/>
  <c r="BH43" i="51"/>
  <c r="BI43" i="51"/>
  <c r="BJ43" i="51"/>
  <c r="BK43" i="51"/>
  <c r="BL43" i="51"/>
  <c r="BM43" i="51"/>
  <c r="BN43" i="51"/>
  <c r="BO43" i="51"/>
  <c r="BP43" i="51"/>
  <c r="BQ43" i="51"/>
  <c r="BS43" i="51"/>
  <c r="BT43" i="51"/>
  <c r="DH20" i="51" l="1"/>
  <c r="BU42" i="51"/>
  <c r="DH21" i="51"/>
  <c r="DH27" i="51"/>
  <c r="DP28" i="51"/>
  <c r="DG28" i="51"/>
  <c r="CQ28" i="51"/>
  <c r="CN28" i="51"/>
  <c r="CQ24" i="51"/>
  <c r="CN24" i="51"/>
  <c r="CQ23" i="51"/>
  <c r="CN23" i="51"/>
  <c r="DN32" i="51"/>
  <c r="DM32" i="51"/>
  <c r="DT32" i="51" s="1"/>
  <c r="DL32" i="51"/>
  <c r="DS32" i="51" s="1"/>
  <c r="DK32" i="51"/>
  <c r="DR32" i="51" s="1"/>
  <c r="DJ32" i="51"/>
  <c r="DQ32" i="51" s="1"/>
  <c r="DN30" i="51"/>
  <c r="DM30" i="51"/>
  <c r="DT30" i="51" s="1"/>
  <c r="DL30" i="51"/>
  <c r="DS30" i="51" s="1"/>
  <c r="DK30" i="51"/>
  <c r="DR30" i="51" s="1"/>
  <c r="DJ30" i="51"/>
  <c r="DQ30" i="51" s="1"/>
  <c r="DN16" i="51"/>
  <c r="DM16" i="51"/>
  <c r="DT16" i="51" s="1"/>
  <c r="DL16" i="51"/>
  <c r="DS16" i="51" s="1"/>
  <c r="DK16" i="51"/>
  <c r="DR16" i="51" s="1"/>
  <c r="DJ16" i="51"/>
  <c r="DQ16" i="51" s="1"/>
  <c r="DN15" i="51"/>
  <c r="DM15" i="51"/>
  <c r="DT15" i="51" s="1"/>
  <c r="DL15" i="51"/>
  <c r="DS15" i="51" s="1"/>
  <c r="DK15" i="51"/>
  <c r="DR15" i="51" s="1"/>
  <c r="DJ15" i="51"/>
  <c r="DQ15" i="51" s="1"/>
  <c r="DN13" i="51"/>
  <c r="DM13" i="51"/>
  <c r="DT13" i="51" s="1"/>
  <c r="DL13" i="51"/>
  <c r="DS13" i="51" s="1"/>
  <c r="DK13" i="51"/>
  <c r="DR13" i="51" s="1"/>
  <c r="DJ13" i="51"/>
  <c r="DQ13" i="51" s="1"/>
  <c r="DN35" i="51"/>
  <c r="DM35" i="51"/>
  <c r="DT35" i="51" s="1"/>
  <c r="DL35" i="51"/>
  <c r="DS35" i="51" s="1"/>
  <c r="DK35" i="51"/>
  <c r="DR35" i="51" s="1"/>
  <c r="DJ35" i="51"/>
  <c r="DQ35" i="51" s="1"/>
  <c r="DN34" i="51"/>
  <c r="DM34" i="51"/>
  <c r="DT34" i="51" s="1"/>
  <c r="DL34" i="51"/>
  <c r="DS34" i="51" s="1"/>
  <c r="DK34" i="51"/>
  <c r="DR34" i="51" s="1"/>
  <c r="DJ34" i="51"/>
  <c r="DQ34" i="51" s="1"/>
  <c r="DH41" i="51"/>
  <c r="DI41" i="51" s="1"/>
  <c r="DH40" i="51"/>
  <c r="DI40" i="51" s="1"/>
  <c r="DH39" i="51"/>
  <c r="DI39" i="51" s="1"/>
  <c r="DH38" i="51"/>
  <c r="DI38" i="51" s="1"/>
  <c r="DH37" i="51"/>
  <c r="DH36" i="51"/>
  <c r="DN31" i="51"/>
  <c r="DM31" i="51"/>
  <c r="DT31" i="51" s="1"/>
  <c r="DL31" i="51"/>
  <c r="DS31" i="51" s="1"/>
  <c r="DK31" i="51"/>
  <c r="DR31" i="51" s="1"/>
  <c r="DJ31" i="51"/>
  <c r="DQ31" i="51" s="1"/>
  <c r="DM21" i="51"/>
  <c r="DL21" i="51"/>
  <c r="DK21" i="51"/>
  <c r="DJ21" i="51"/>
  <c r="DQ21" i="51" s="1"/>
  <c r="DN20" i="51"/>
  <c r="DM20" i="51"/>
  <c r="DT20" i="51" s="1"/>
  <c r="DL20" i="51"/>
  <c r="DS20" i="51" s="1"/>
  <c r="DK20" i="51"/>
  <c r="DR20" i="51" s="1"/>
  <c r="DJ20" i="51"/>
  <c r="DQ20" i="51" s="1"/>
  <c r="DN19" i="51"/>
  <c r="DM19" i="51"/>
  <c r="DT19" i="51" s="1"/>
  <c r="DL19" i="51"/>
  <c r="DS19" i="51" s="1"/>
  <c r="DK19" i="51"/>
  <c r="DR19" i="51" s="1"/>
  <c r="DJ19" i="51"/>
  <c r="DQ19" i="51" s="1"/>
  <c r="DN10" i="51"/>
  <c r="DM10" i="51"/>
  <c r="DT10" i="51" s="1"/>
  <c r="DL10" i="51"/>
  <c r="DS10" i="51" s="1"/>
  <c r="DK10" i="51"/>
  <c r="DR10" i="51" s="1"/>
  <c r="DJ10" i="51"/>
  <c r="DQ10" i="51" s="1"/>
  <c r="DN9" i="51"/>
  <c r="DM9" i="51"/>
  <c r="DT9" i="51" s="1"/>
  <c r="DL9" i="51"/>
  <c r="DS9" i="51" s="1"/>
  <c r="DK9" i="51"/>
  <c r="DR9" i="51" s="1"/>
  <c r="DJ9" i="51"/>
  <c r="DQ9" i="51" s="1"/>
  <c r="DN33" i="51"/>
  <c r="DM33" i="51"/>
  <c r="DT33" i="51" s="1"/>
  <c r="DL33" i="51"/>
  <c r="DS33" i="51" s="1"/>
  <c r="DK33" i="51"/>
  <c r="DR33" i="51" s="1"/>
  <c r="DJ33" i="51"/>
  <c r="DQ33" i="51" s="1"/>
  <c r="DH29" i="51"/>
  <c r="DH26" i="51"/>
  <c r="BU22" i="51"/>
  <c r="BU43" i="51" s="1"/>
  <c r="DH14" i="51"/>
  <c r="DH12" i="51"/>
  <c r="DH11" i="51"/>
  <c r="DN27" i="51" l="1"/>
  <c r="DM27" i="51"/>
  <c r="DT27" i="51" s="1"/>
  <c r="DL27" i="51"/>
  <c r="DS27" i="51" s="1"/>
  <c r="DK27" i="51"/>
  <c r="DR27" i="51" s="1"/>
  <c r="DJ27" i="51"/>
  <c r="DQ27" i="51" s="1"/>
  <c r="DN11" i="51"/>
  <c r="DM11" i="51"/>
  <c r="DT11" i="51" s="1"/>
  <c r="DL11" i="51"/>
  <c r="DS11" i="51" s="1"/>
  <c r="DK11" i="51"/>
  <c r="DR11" i="51" s="1"/>
  <c r="DJ11" i="51"/>
  <c r="DQ11" i="51" s="1"/>
  <c r="DN12" i="51"/>
  <c r="DM12" i="51"/>
  <c r="DT12" i="51" s="1"/>
  <c r="DL12" i="51"/>
  <c r="DS12" i="51" s="1"/>
  <c r="DK12" i="51"/>
  <c r="DR12" i="51" s="1"/>
  <c r="DJ12" i="51"/>
  <c r="DQ12" i="51" s="1"/>
  <c r="DN14" i="51"/>
  <c r="DM14" i="51"/>
  <c r="DT14" i="51" s="1"/>
  <c r="DL14" i="51"/>
  <c r="DS14" i="51" s="1"/>
  <c r="DK14" i="51"/>
  <c r="DR14" i="51" s="1"/>
  <c r="DJ14" i="51"/>
  <c r="DQ14" i="51" s="1"/>
  <c r="DN26" i="51"/>
  <c r="DM26" i="51"/>
  <c r="DT26" i="51" s="1"/>
  <c r="DL26" i="51"/>
  <c r="DS26" i="51" s="1"/>
  <c r="DK26" i="51"/>
  <c r="DR26" i="51" s="1"/>
  <c r="DJ26" i="51"/>
  <c r="DQ26" i="51" s="1"/>
  <c r="DN29" i="51"/>
  <c r="DM29" i="51"/>
  <c r="DT29" i="51" s="1"/>
  <c r="DL29" i="51"/>
  <c r="DS29" i="51" s="1"/>
  <c r="DK29" i="51"/>
  <c r="DR29" i="51" s="1"/>
  <c r="DJ29" i="51"/>
  <c r="DQ29" i="51" s="1"/>
  <c r="DU33" i="51"/>
  <c r="DU9" i="51"/>
  <c r="DU10" i="51"/>
  <c r="DU19" i="51"/>
  <c r="DU20" i="51"/>
  <c r="DU31" i="51"/>
  <c r="DN36" i="51"/>
  <c r="DU36" i="51" s="1"/>
  <c r="DM36" i="51"/>
  <c r="DL36" i="51"/>
  <c r="DK36" i="51"/>
  <c r="DJ36" i="51"/>
  <c r="DN37" i="51"/>
  <c r="DM37" i="51"/>
  <c r="DL37" i="51"/>
  <c r="DK37" i="51"/>
  <c r="DJ37" i="51"/>
  <c r="DN38" i="51"/>
  <c r="DM38" i="51"/>
  <c r="DT38" i="51" s="1"/>
  <c r="DL38" i="51"/>
  <c r="DS38" i="51" s="1"/>
  <c r="DK38" i="51"/>
  <c r="DR38" i="51" s="1"/>
  <c r="DJ38" i="51"/>
  <c r="DN39" i="51"/>
  <c r="DM39" i="51"/>
  <c r="DT39" i="51" s="1"/>
  <c r="DL39" i="51"/>
  <c r="DS39" i="51" s="1"/>
  <c r="DK39" i="51"/>
  <c r="DR39" i="51" s="1"/>
  <c r="DJ39" i="51"/>
  <c r="DN40" i="51"/>
  <c r="DM40" i="51"/>
  <c r="DT40" i="51" s="1"/>
  <c r="DL40" i="51"/>
  <c r="DS40" i="51" s="1"/>
  <c r="DK40" i="51"/>
  <c r="DR40" i="51" s="1"/>
  <c r="DJ40" i="51"/>
  <c r="DN41" i="51"/>
  <c r="DU41" i="51" s="1"/>
  <c r="DM41" i="51"/>
  <c r="DL41" i="51"/>
  <c r="DK41" i="51"/>
  <c r="DJ41" i="51"/>
  <c r="DU34" i="51"/>
  <c r="DU35" i="51"/>
  <c r="DU13" i="51"/>
  <c r="DU15" i="51"/>
  <c r="DU16" i="51"/>
  <c r="DU30" i="51"/>
  <c r="DU32" i="51"/>
  <c r="DH23" i="51"/>
  <c r="DH24" i="51"/>
  <c r="DH28" i="51"/>
  <c r="DU27" i="51" l="1"/>
  <c r="DN28" i="51"/>
  <c r="DM28" i="51"/>
  <c r="DT28" i="51" s="1"/>
  <c r="DL28" i="51"/>
  <c r="DS28" i="51" s="1"/>
  <c r="DK28" i="51"/>
  <c r="DR28" i="51" s="1"/>
  <c r="DJ28" i="51"/>
  <c r="DQ28" i="51" s="1"/>
  <c r="DT24" i="51"/>
  <c r="DS24" i="51"/>
  <c r="DK24" i="51"/>
  <c r="DQ24" i="51"/>
  <c r="DT23" i="51"/>
  <c r="DS23" i="51"/>
  <c r="DK23" i="51"/>
  <c r="DQ23" i="51"/>
  <c r="DU40" i="51"/>
  <c r="DU39" i="51"/>
  <c r="DU38" i="51"/>
  <c r="DU37" i="51"/>
  <c r="DU29" i="51"/>
  <c r="DU26" i="51"/>
  <c r="DU14" i="51"/>
  <c r="DU12" i="51"/>
  <c r="DU11" i="51"/>
  <c r="DU23" i="51" l="1"/>
  <c r="DU24" i="51"/>
  <c r="DU28" i="51"/>
</calcChain>
</file>

<file path=xl/sharedStrings.xml><?xml version="1.0" encoding="utf-8"?>
<sst xmlns="http://schemas.openxmlformats.org/spreadsheetml/2006/main" count="307" uniqueCount="141">
  <si>
    <t>%</t>
  </si>
  <si>
    <t>БДО</t>
  </si>
  <si>
    <t>Сумма</t>
  </si>
  <si>
    <t>сумма</t>
  </si>
  <si>
    <t>ИТОГО</t>
  </si>
  <si>
    <t>р/с</t>
  </si>
  <si>
    <t xml:space="preserve">Вакант </t>
  </si>
  <si>
    <t xml:space="preserve">04.01.2023 год   </t>
  </si>
  <si>
    <t>МРП</t>
  </si>
  <si>
    <t>предмет преподавания</t>
  </si>
  <si>
    <t xml:space="preserve">образование </t>
  </si>
  <si>
    <t>педагогический стаж</t>
  </si>
  <si>
    <t>Доплата за квалификацию педагогического мастерства (мастер, исследователь, эксперт, модератор)</t>
  </si>
  <si>
    <t>долж.категория (блок) A,B,C,D</t>
  </si>
  <si>
    <t>коэффицент</t>
  </si>
  <si>
    <t>поправочного коэффициента к установленным размерам ДО по педагогов работников  2, - 2,73 - 2,05 - 1,45</t>
  </si>
  <si>
    <r>
      <t xml:space="preserve">Должностной оклад с повышение коэффициента на </t>
    </r>
    <r>
      <rPr>
        <sz val="8"/>
        <color indexed="40"/>
        <rFont val="Times New Roman"/>
        <family val="1"/>
        <charset val="204"/>
      </rPr>
      <t xml:space="preserve"> 2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10"/>
        <rFont val="Times New Roman"/>
        <family val="1"/>
        <charset val="204"/>
      </rPr>
      <t>2,73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56"/>
        <rFont val="Times New Roman"/>
        <family val="1"/>
        <charset val="204"/>
      </rPr>
      <t>2,05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60"/>
        <rFont val="Times New Roman"/>
        <family val="1"/>
        <charset val="204"/>
      </rPr>
      <t>1,45</t>
    </r>
  </si>
  <si>
    <t>часы предшкол подгот</t>
  </si>
  <si>
    <t>1-11 классы</t>
  </si>
  <si>
    <t>ВСЕГО ПО ШКОЛУ</t>
  </si>
  <si>
    <t xml:space="preserve">сельская надбавка </t>
  </si>
  <si>
    <t>заработная плата с учетом сельской надбавки</t>
  </si>
  <si>
    <t>ПРОЧИЕ ДОПЛАТЫ</t>
  </si>
  <si>
    <t xml:space="preserve">Итого фонд оплаты труда  в месяц </t>
  </si>
  <si>
    <t xml:space="preserve"> ИТОГО ФОНД ОПЛАТЫ ТРУДА В ГОД</t>
  </si>
  <si>
    <t>ВСЕГО</t>
  </si>
  <si>
    <t>1-4 класс</t>
  </si>
  <si>
    <t>Всего часов 1-4</t>
  </si>
  <si>
    <t>5-9 класс</t>
  </si>
  <si>
    <t>Всего часов 5-9</t>
  </si>
  <si>
    <t>10-11класс</t>
  </si>
  <si>
    <t>Всего часов      10-11</t>
  </si>
  <si>
    <t>Часы</t>
  </si>
  <si>
    <t>Пед став и штат един</t>
  </si>
  <si>
    <t>заработная плата за часы</t>
  </si>
  <si>
    <r>
      <t xml:space="preserve">Обновленка 1,2,3,4,5,6,7,8,9,10,11 классов доплата </t>
    </r>
    <r>
      <rPr>
        <b/>
        <sz val="8"/>
        <rFont val="Times New Roman"/>
        <family val="1"/>
        <charset val="204"/>
      </rPr>
      <t>30% от ДО</t>
    </r>
  </si>
  <si>
    <r>
      <t xml:space="preserve">За проверку тетрадей и письменных работ   </t>
    </r>
    <r>
      <rPr>
        <b/>
        <sz val="8"/>
        <color indexed="8"/>
        <rFont val="Times New Roman"/>
        <family val="1"/>
        <charset val="204"/>
      </rPr>
      <t>40%-50%  от БДО</t>
    </r>
  </si>
  <si>
    <r>
      <t xml:space="preserve">Доплата предметам химии,биол,инфор,физики на анг-ком языке </t>
    </r>
    <r>
      <rPr>
        <b/>
        <sz val="8"/>
        <rFont val="Times New Roman"/>
        <family val="1"/>
        <charset val="204"/>
      </rPr>
      <t>200%  от БДО</t>
    </r>
  </si>
  <si>
    <r>
      <t xml:space="preserve">Доплата за степень магистра по научно-педагогическому направлению </t>
    </r>
    <r>
      <rPr>
        <b/>
        <sz val="8"/>
        <color indexed="8"/>
        <rFont val="Times New Roman"/>
        <family val="1"/>
        <charset val="204"/>
      </rPr>
      <t>10 МРП</t>
    </r>
  </si>
  <si>
    <r>
      <t xml:space="preserve">Доплата за наставничества </t>
    </r>
    <r>
      <rPr>
        <b/>
        <sz val="8"/>
        <color indexed="8"/>
        <rFont val="Times New Roman"/>
        <family val="1"/>
        <charset val="204"/>
      </rPr>
      <t>100% от БДО</t>
    </r>
  </si>
  <si>
    <r>
      <t xml:space="preserve">Доплата за углубленное преподавание отдельных предметов профильного направления </t>
    </r>
    <r>
      <rPr>
        <b/>
        <sz val="8"/>
        <color indexed="8"/>
        <rFont val="Times New Roman"/>
        <family val="1"/>
        <charset val="204"/>
      </rPr>
      <t>20%-40%  от БДО</t>
    </r>
  </si>
  <si>
    <r>
      <t>За  классное руководство</t>
    </r>
    <r>
      <rPr>
        <b/>
        <sz val="8"/>
        <color indexed="8"/>
        <rFont val="Times New Roman"/>
        <family val="1"/>
        <charset val="204"/>
      </rPr>
      <t xml:space="preserve"> 50%-60% от БДО</t>
    </r>
  </si>
  <si>
    <r>
      <t xml:space="preserve"> За заведование интернатом при учебном заведении </t>
    </r>
    <r>
      <rPr>
        <b/>
        <sz val="8"/>
        <color indexed="8"/>
        <rFont val="Times New Roman"/>
        <family val="1"/>
        <charset val="204"/>
      </rPr>
      <t>25% от БДО</t>
    </r>
  </si>
  <si>
    <r>
      <t xml:space="preserve"> За заведование учебными кабинетами; </t>
    </r>
    <r>
      <rPr>
        <b/>
        <sz val="8"/>
        <color indexed="8"/>
        <rFont val="Times New Roman"/>
        <family val="1"/>
        <charset val="204"/>
      </rPr>
      <t>20%-25%-30%   от БДО</t>
    </r>
  </si>
  <si>
    <r>
      <t xml:space="preserve">Доплата за квалификационную категорию </t>
    </r>
    <r>
      <rPr>
        <b/>
        <sz val="8"/>
        <rFont val="Times New Roman"/>
        <family val="1"/>
        <charset val="204"/>
      </rPr>
      <t>100%, 50%, 40%, 35% ,30%   от ДО</t>
    </r>
  </si>
  <si>
    <r>
      <t xml:space="preserve">Доплата за ведение внеурочных спортивных занятий </t>
    </r>
    <r>
      <rPr>
        <b/>
        <sz val="8"/>
        <rFont val="Times New Roman"/>
        <family val="1"/>
        <charset val="204"/>
      </rPr>
      <t xml:space="preserve">100 % от БДО </t>
    </r>
  </si>
  <si>
    <r>
      <t xml:space="preserve">За обучение на дом; за обучение инклюзив </t>
    </r>
    <r>
      <rPr>
        <b/>
        <sz val="8"/>
        <color indexed="8"/>
        <rFont val="Times New Roman"/>
        <family val="1"/>
        <charset val="204"/>
      </rPr>
      <t>40%  от БДО</t>
    </r>
  </si>
  <si>
    <r>
      <t xml:space="preserve">Руковод учебно-воспитат учреж в общеоб школ и дошк организ, где имеет не менее двух специал групп (классов), за работу с воспитан, детьми с ограничен возмож, нуждающ в длител лечен и особых условиях воспит </t>
    </r>
    <r>
      <rPr>
        <b/>
        <sz val="8"/>
        <color indexed="8"/>
        <rFont val="Times New Roman"/>
        <family val="1"/>
        <charset val="204"/>
      </rPr>
      <t>30%  от БДО</t>
    </r>
  </si>
  <si>
    <r>
      <t xml:space="preserve">За работу с библиотечным фондом учебников </t>
    </r>
    <r>
      <rPr>
        <b/>
        <sz val="8"/>
        <color indexed="8"/>
        <rFont val="Times New Roman"/>
        <family val="1"/>
        <charset val="204"/>
      </rPr>
      <t>30%  от БДО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</si>
  <si>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За работу с детьм-сирот и детьми, оставшим без попеч родит </t>
    </r>
    <r>
      <rPr>
        <b/>
        <sz val="8"/>
        <color indexed="8"/>
        <rFont val="Times New Roman"/>
        <family val="1"/>
        <charset val="204"/>
      </rPr>
      <t xml:space="preserve">30% от БДО;                             </t>
    </r>
    <r>
      <rPr>
        <sz val="8"/>
        <color indexed="8"/>
        <rFont val="Times New Roman"/>
        <family val="1"/>
        <charset val="204"/>
      </rPr>
      <t xml:space="preserve">                                        За работу с детьми в центр адапт несов и воспит колон </t>
    </r>
    <r>
      <rPr>
        <b/>
        <sz val="8"/>
        <color indexed="8"/>
        <rFont val="Times New Roman"/>
        <family val="1"/>
        <charset val="204"/>
      </rPr>
      <t>30% от БДО;</t>
    </r>
    <r>
      <rPr>
        <sz val="8"/>
        <color indexed="8"/>
        <rFont val="Times New Roman"/>
        <family val="1"/>
        <charset val="204"/>
      </rPr>
      <t xml:space="preserve">                        За работу с детьми с особыми образов потребн, обучающ в орган образ </t>
    </r>
    <r>
      <rPr>
        <b/>
        <sz val="8"/>
        <color indexed="8"/>
        <rFont val="Times New Roman"/>
        <family val="1"/>
        <charset val="204"/>
      </rPr>
      <t xml:space="preserve">30% от БДО;  </t>
    </r>
    <r>
      <rPr>
        <sz val="8"/>
        <color indexed="8"/>
        <rFont val="Times New Roman"/>
        <family val="1"/>
        <charset val="204"/>
      </rPr>
      <t xml:space="preserve">                                                                   Работникам специальных организаций образования для инвалидов за работу с детьми-инвалидами </t>
    </r>
    <r>
      <rPr>
        <b/>
        <sz val="8"/>
        <color indexed="8"/>
        <rFont val="Times New Roman"/>
        <family val="1"/>
        <charset val="204"/>
      </rPr>
      <t>30% от БДО</t>
    </r>
  </si>
  <si>
    <r>
      <t xml:space="preserve">Помощн воспитат в организ дошкол воспитан и обучения за работу с дезинфицирующими средствами </t>
    </r>
    <r>
      <rPr>
        <b/>
        <sz val="8"/>
        <color indexed="8"/>
        <rFont val="Times New Roman"/>
        <family val="1"/>
        <charset val="204"/>
      </rPr>
      <t xml:space="preserve">30% от БДО </t>
    </r>
  </si>
  <si>
    <r>
      <t xml:space="preserve">Педагогам за работу в туберкулез учрежд,    школах-интерн, дошкол организ образов санатор типа  </t>
    </r>
    <r>
      <rPr>
        <b/>
        <sz val="8"/>
        <color indexed="8"/>
        <rFont val="Times New Roman"/>
        <family val="1"/>
        <charset val="204"/>
      </rPr>
      <t>60% от БДО</t>
    </r>
  </si>
  <si>
    <r>
      <t xml:space="preserve"> Мастерам производственного обучения организаций технического и профессионального образования </t>
    </r>
    <r>
      <rPr>
        <b/>
        <sz val="8"/>
        <color indexed="8"/>
        <rFont val="Times New Roman"/>
        <family val="1"/>
        <charset val="204"/>
      </rPr>
      <t xml:space="preserve"> 100% от БДО</t>
    </r>
  </si>
  <si>
    <r>
      <t xml:space="preserve">Доплата за работу в ночное время </t>
    </r>
    <r>
      <rPr>
        <b/>
        <sz val="8"/>
        <color indexed="8"/>
        <rFont val="Times New Roman"/>
        <family val="1"/>
        <charset val="204"/>
      </rPr>
      <t>50 % от часовой ставки</t>
    </r>
  </si>
  <si>
    <r>
      <t xml:space="preserve">Доплата за работу в выходные и праздничные дни </t>
    </r>
    <r>
      <rPr>
        <b/>
        <sz val="8"/>
        <color indexed="8"/>
        <rFont val="Times New Roman"/>
        <family val="1"/>
        <charset val="204"/>
      </rPr>
      <t>50 % от часовой ставки</t>
    </r>
  </si>
  <si>
    <r>
      <t xml:space="preserve">Уборщикам: производств и служеб помещ, использую дезинфицирующие средства </t>
    </r>
    <r>
      <rPr>
        <b/>
        <sz val="8"/>
        <color indexed="8"/>
        <rFont val="Times New Roman"/>
        <family val="1"/>
        <charset val="204"/>
      </rPr>
      <t>20%-30%  от БДО</t>
    </r>
  </si>
  <si>
    <r>
      <t xml:space="preserve">Водителям грузовых и легковых автомобилей, автобусов, имеющим классную квалификацию; водитель </t>
    </r>
    <r>
      <rPr>
        <b/>
        <sz val="8"/>
        <color indexed="8"/>
        <rFont val="Times New Roman"/>
        <family val="1"/>
        <charset val="204"/>
      </rPr>
      <t>1 класса-35%,               2-класса-20%;</t>
    </r>
  </si>
  <si>
    <r>
      <t xml:space="preserve">Надбавка за почетное звание </t>
    </r>
    <r>
      <rPr>
        <b/>
        <sz val="8"/>
        <color indexed="8"/>
        <rFont val="Times New Roman"/>
        <family val="1"/>
        <charset val="204"/>
      </rPr>
      <t>30%-50%  от БДО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</si>
  <si>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Доплата за ученую степень </t>
    </r>
    <r>
      <rPr>
        <b/>
        <sz val="8"/>
        <color indexed="8"/>
        <rFont val="Times New Roman"/>
        <family val="1"/>
        <charset val="204"/>
      </rPr>
      <t xml:space="preserve">17-МРП,  34-МРП, 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</si>
  <si>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За особые условия труда </t>
    </r>
    <r>
      <rPr>
        <b/>
        <sz val="8"/>
        <color indexed="8"/>
        <rFont val="Times New Roman"/>
        <family val="1"/>
        <charset val="204"/>
      </rPr>
      <t>10% от ДО</t>
    </r>
  </si>
  <si>
    <r>
      <t xml:space="preserve">За работу в зонах экологического бедствия  </t>
    </r>
    <r>
      <rPr>
        <b/>
        <sz val="8"/>
        <color indexed="8"/>
        <rFont val="Times New Roman"/>
        <family val="1"/>
        <charset val="204"/>
      </rPr>
      <t>(30% - 50% ДО)</t>
    </r>
  </si>
  <si>
    <t>Итого доплаты</t>
  </si>
  <si>
    <t>Итого основной заработной платы в месяц   01.01.2023 г</t>
  </si>
  <si>
    <t>Объяз пенсион. взнос работод</t>
  </si>
  <si>
    <t>Социал налог</t>
  </si>
  <si>
    <t>Социал отчисл</t>
  </si>
  <si>
    <t>Объяз. мед.страх</t>
  </si>
  <si>
    <t>111 в год</t>
  </si>
  <si>
    <t>113 в год</t>
  </si>
  <si>
    <t>116 в год</t>
  </si>
  <si>
    <t>121 в год</t>
  </si>
  <si>
    <t>122 в год</t>
  </si>
  <si>
    <t>124 в год</t>
  </si>
  <si>
    <t>основные часы</t>
  </si>
  <si>
    <t>факультатив и занятия по выбору</t>
  </si>
  <si>
    <t>раздельное обучение</t>
  </si>
  <si>
    <t>обучение на дом</t>
  </si>
  <si>
    <t>кружок</t>
  </si>
  <si>
    <t>гимназические часы</t>
  </si>
  <si>
    <t>обучение на дому</t>
  </si>
  <si>
    <t>5-11 класс</t>
  </si>
  <si>
    <t>Другие предметы</t>
  </si>
  <si>
    <t>по ППРК №1193</t>
  </si>
  <si>
    <t>часы</t>
  </si>
  <si>
    <t>полный класс</t>
  </si>
  <si>
    <t>неполный класс</t>
  </si>
  <si>
    <t>кол-шт. ед.</t>
  </si>
  <si>
    <t>20%-40%</t>
  </si>
  <si>
    <t>1-4 клас</t>
  </si>
  <si>
    <t>5-11(12) клас</t>
  </si>
  <si>
    <t>20%-25%-30%</t>
  </si>
  <si>
    <t>сумма в м-ц</t>
  </si>
  <si>
    <t>сред.кол-во часов на 1 шт.ед.</t>
  </si>
  <si>
    <t>20%-30%</t>
  </si>
  <si>
    <t>30%-50%</t>
  </si>
  <si>
    <t xml:space="preserve">17-МРП,  34-МРП, </t>
  </si>
  <si>
    <t>ДО           (1-2)</t>
  </si>
  <si>
    <t>заведующей</t>
  </si>
  <si>
    <t>Высш</t>
  </si>
  <si>
    <t>A1-3-1</t>
  </si>
  <si>
    <t>методист</t>
  </si>
  <si>
    <t>В3-4</t>
  </si>
  <si>
    <t>Средн</t>
  </si>
  <si>
    <t>В4-4</t>
  </si>
  <si>
    <t>воспитатель</t>
  </si>
  <si>
    <t>медик</t>
  </si>
  <si>
    <t>Бухгалтер</t>
  </si>
  <si>
    <t>D</t>
  </si>
  <si>
    <t>Тәрбиеші көмекшісі</t>
  </si>
  <si>
    <t>Бас аспаз</t>
  </si>
  <si>
    <t>Раз4</t>
  </si>
  <si>
    <t>Қоймашы</t>
  </si>
  <si>
    <t>Раз2</t>
  </si>
  <si>
    <t>Еден жуушы</t>
  </si>
  <si>
    <t>Күзетші</t>
  </si>
  <si>
    <t>Раз1</t>
  </si>
  <si>
    <t xml:space="preserve">вакант </t>
  </si>
  <si>
    <t>Электрик,Сантехник</t>
  </si>
  <si>
    <t>Аула сыпырушы,еден жуушы</t>
  </si>
  <si>
    <t>Высш+модератор</t>
  </si>
  <si>
    <t>кастелянша</t>
  </si>
  <si>
    <t xml:space="preserve">Кір жуу </t>
  </si>
  <si>
    <t>рабоч оператор</t>
  </si>
  <si>
    <t>С3</t>
  </si>
  <si>
    <t>Раз3</t>
  </si>
  <si>
    <t>Раз5</t>
  </si>
  <si>
    <t>Раз6</t>
  </si>
  <si>
    <t>Раз7</t>
  </si>
  <si>
    <t>Итого по блоку  хозяйственный части</t>
  </si>
  <si>
    <t>Ф.И.О 2024</t>
  </si>
  <si>
    <t>В3-5</t>
  </si>
  <si>
    <t>В3-6</t>
  </si>
  <si>
    <t>Аспаз көмекшісі</t>
  </si>
  <si>
    <t xml:space="preserve">Тарификационный список административно-хозяйственного персонала на 2024 учебный год </t>
  </si>
  <si>
    <t xml:space="preserve">Bal-Aiym менгерушісі </t>
  </si>
  <si>
    <t>___________________________</t>
  </si>
  <si>
    <t>Ергашова А</t>
  </si>
  <si>
    <t>Bal-Aiym бухгалтер</t>
  </si>
  <si>
    <t>____________________________</t>
  </si>
  <si>
    <t>Баймаханова Б</t>
  </si>
  <si>
    <t>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</si>
</sst>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40"/>
      <name val="Times New Roman"/>
      <family val="1"/>
      <charset val="204"/>
    </font>
    <font>
      <sz val="8"/>
      <color indexed="56"/>
      <name val="Times New Roman"/>
      <family val="1"/>
      <charset val="204"/>
    </font>
    <font>
      <sz val="8"/>
      <color indexed="6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Helv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37" fillId="0" borderId="0"/>
    <xf numFmtId="0" fontId="36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141">
    <xf numFmtId="0" fontId="0" fillId="0" borderId="0" xfId="0"/>
    <xf numFmtId="1" fontId="24" fillId="24" borderId="10" xfId="0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9" fillId="24" borderId="0" xfId="0" applyFont="1" applyFill="1" applyAlignment="1">
      <alignment horizontal="center" vertical="center" wrapText="1"/>
    </xf>
    <xf numFmtId="0" fontId="44" fillId="24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0" fillId="24" borderId="0" xfId="0" applyFont="1" applyFill="1" applyAlignment="1">
      <alignment horizontal="center" vertical="center" wrapText="1"/>
    </xf>
    <xf numFmtId="0" fontId="45" fillId="24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" fontId="20" fillId="0" borderId="0" xfId="39" applyNumberFormat="1" applyFont="1" applyAlignment="1" applyProtection="1">
      <alignment horizontal="center" vertical="center" wrapText="1"/>
      <protection hidden="1"/>
    </xf>
    <xf numFmtId="0" fontId="41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24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38" fillId="0" borderId="0" xfId="0" applyFont="1"/>
    <xf numFmtId="0" fontId="48" fillId="24" borderId="0" xfId="0" applyFont="1" applyFill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1" fontId="40" fillId="0" borderId="0" xfId="0" applyNumberFormat="1" applyFont="1" applyAlignment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shrinkToFit="1"/>
      <protection hidden="1"/>
    </xf>
    <xf numFmtId="165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9" fillId="0" borderId="0" xfId="0" applyFont="1" applyAlignment="1">
      <alignment vertical="center" wrapText="1"/>
    </xf>
    <xf numFmtId="0" fontId="24" fillId="24" borderId="10" xfId="36" applyFont="1" applyFill="1" applyBorder="1" applyAlignment="1" applyProtection="1">
      <alignment horizontal="center" vertical="center" wrapText="1"/>
      <protection hidden="1"/>
    </xf>
    <xf numFmtId="0" fontId="24" fillId="24" borderId="10" xfId="0" applyFont="1" applyFill="1" applyBorder="1" applyAlignment="1" applyProtection="1">
      <alignment horizontal="center" shrinkToFit="1"/>
      <protection hidden="1"/>
    </xf>
    <xf numFmtId="2" fontId="24" fillId="24" borderId="10" xfId="0" applyNumberFormat="1" applyFont="1" applyFill="1" applyBorder="1" applyAlignment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top" shrinkToFit="1"/>
      <protection hidden="1"/>
    </xf>
    <xf numFmtId="165" fontId="24" fillId="24" borderId="10" xfId="0" applyNumberFormat="1" applyFont="1" applyFill="1" applyBorder="1" applyAlignment="1">
      <alignment horizontal="center" vertical="center" wrapText="1"/>
    </xf>
    <xf numFmtId="1" fontId="24" fillId="24" borderId="10" xfId="0" applyNumberFormat="1" applyFont="1" applyFill="1" applyBorder="1" applyAlignment="1">
      <alignment horizontal="center" vertical="center"/>
    </xf>
    <xf numFmtId="9" fontId="24" fillId="24" borderId="10" xfId="0" applyNumberFormat="1" applyFont="1" applyFill="1" applyBorder="1" applyAlignment="1">
      <alignment horizontal="center" vertical="center" wrapText="1"/>
    </xf>
    <xf numFmtId="1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4" borderId="10" xfId="0" applyFont="1" applyFill="1" applyBorder="1" applyAlignment="1">
      <alignment horizontal="center" vertical="center" wrapText="1"/>
    </xf>
    <xf numFmtId="1" fontId="25" fillId="24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" fontId="24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8" fillId="24" borderId="10" xfId="36" applyFont="1" applyFill="1" applyBorder="1" applyAlignment="1" applyProtection="1">
      <alignment horizontal="center" vertical="center" wrapText="1"/>
      <protection hidden="1"/>
    </xf>
    <xf numFmtId="2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4" borderId="10" xfId="0" applyFont="1" applyFill="1" applyBorder="1" applyAlignment="1">
      <alignment horizontal="center" wrapText="1"/>
    </xf>
    <xf numFmtId="2" fontId="25" fillId="24" borderId="10" xfId="0" applyNumberFormat="1" applyFont="1" applyFill="1" applyBorder="1" applyAlignment="1">
      <alignment horizontal="center" vertical="center" wrapText="1"/>
    </xf>
    <xf numFmtId="165" fontId="25" fillId="24" borderId="10" xfId="0" applyNumberFormat="1" applyFont="1" applyFill="1" applyBorder="1" applyAlignment="1">
      <alignment horizontal="center" vertical="center" wrapText="1"/>
    </xf>
    <xf numFmtId="1" fontId="22" fillId="24" borderId="10" xfId="0" applyNumberFormat="1" applyFont="1" applyFill="1" applyBorder="1" applyAlignment="1">
      <alignment horizontal="center" vertical="center" wrapText="1"/>
    </xf>
    <xf numFmtId="49" fontId="39" fillId="24" borderId="10" xfId="0" applyNumberFormat="1" applyFont="1" applyFill="1" applyBorder="1" applyAlignment="1">
      <alignment horizontal="center" vertical="center" textRotation="90" wrapText="1"/>
    </xf>
    <xf numFmtId="0" fontId="18" fillId="24" borderId="10" xfId="36" applyFont="1" applyFill="1" applyBorder="1" applyAlignment="1" applyProtection="1">
      <alignment horizontal="left" vertical="top" wrapText="1"/>
      <protection hidden="1"/>
    </xf>
    <xf numFmtId="0" fontId="18" fillId="24" borderId="10" xfId="0" applyFont="1" applyFill="1" applyBorder="1" applyAlignment="1">
      <alignment horizontal="center" vertical="center" wrapText="1"/>
    </xf>
    <xf numFmtId="165" fontId="24" fillId="24" borderId="10" xfId="0" applyNumberFormat="1" applyFont="1" applyFill="1" applyBorder="1" applyAlignment="1">
      <alignment horizontal="center" vertical="center" textRotation="90" wrapText="1"/>
    </xf>
    <xf numFmtId="9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9" fontId="24" fillId="24" borderId="10" xfId="0" applyNumberFormat="1" applyFont="1" applyFill="1" applyBorder="1" applyAlignment="1">
      <alignment horizontal="left" vertical="center" wrapText="1"/>
    </xf>
    <xf numFmtId="2" fontId="18" fillId="24" borderId="10" xfId="0" applyNumberFormat="1" applyFont="1" applyFill="1" applyBorder="1" applyAlignment="1">
      <alignment horizontal="center" vertical="center" wrapText="1"/>
    </xf>
    <xf numFmtId="164" fontId="24" fillId="24" borderId="10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left" vertical="top" wrapText="1"/>
    </xf>
    <xf numFmtId="0" fontId="25" fillId="24" borderId="10" xfId="0" applyFont="1" applyFill="1" applyBorder="1" applyAlignment="1" applyProtection="1">
      <alignment horizontal="center" vertical="center" shrinkToFit="1"/>
      <protection hidden="1"/>
    </xf>
    <xf numFmtId="0" fontId="18" fillId="24" borderId="10" xfId="36" applyFont="1" applyFill="1" applyBorder="1" applyAlignment="1" applyProtection="1">
      <alignment horizontal="center" vertical="center" shrinkToFit="1"/>
      <protection locked="0" hidden="1"/>
    </xf>
    <xf numFmtId="1" fontId="20" fillId="24" borderId="0" xfId="0" applyNumberFormat="1" applyFont="1" applyFill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textRotation="90" wrapText="1"/>
    </xf>
    <xf numFmtId="0" fontId="50" fillId="24" borderId="10" xfId="0" applyFont="1" applyFill="1" applyBorder="1" applyAlignment="1">
      <alignment horizontal="center" vertical="center" wrapText="1"/>
    </xf>
    <xf numFmtId="9" fontId="39" fillId="24" borderId="10" xfId="0" applyNumberFormat="1" applyFont="1" applyFill="1" applyBorder="1" applyAlignment="1">
      <alignment horizontal="center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18" fillId="25" borderId="10" xfId="36" applyFont="1" applyFill="1" applyBorder="1" applyAlignment="1" applyProtection="1">
      <alignment horizontal="left" vertical="top" wrapText="1"/>
      <protection hidden="1"/>
    </xf>
    <xf numFmtId="0" fontId="25" fillId="25" borderId="10" xfId="36" applyFont="1" applyFill="1" applyBorder="1" applyAlignment="1" applyProtection="1">
      <alignment horizontal="center" vertical="center" wrapText="1"/>
      <protection hidden="1"/>
    </xf>
    <xf numFmtId="0" fontId="25" fillId="25" borderId="10" xfId="0" applyFont="1" applyFill="1" applyBorder="1" applyAlignment="1" applyProtection="1">
      <alignment horizontal="center" shrinkToFit="1"/>
      <protection hidden="1"/>
    </xf>
    <xf numFmtId="9" fontId="24" fillId="25" borderId="10" xfId="0" applyNumberFormat="1" applyFont="1" applyFill="1" applyBorder="1" applyAlignment="1">
      <alignment horizontal="left" vertical="center" wrapText="1"/>
    </xf>
    <xf numFmtId="0" fontId="18" fillId="25" borderId="10" xfId="0" applyFont="1" applyFill="1" applyBorder="1" applyAlignment="1">
      <alignment horizontal="center" vertical="center" wrapText="1"/>
    </xf>
    <xf numFmtId="2" fontId="25" fillId="25" borderId="10" xfId="0" applyNumberFormat="1" applyFont="1" applyFill="1" applyBorder="1" applyAlignment="1">
      <alignment horizontal="center" vertical="center" wrapText="1"/>
    </xf>
    <xf numFmtId="2" fontId="24" fillId="25" borderId="10" xfId="0" applyNumberFormat="1" applyFont="1" applyFill="1" applyBorder="1" applyAlignment="1">
      <alignment horizontal="center" vertical="center" wrapText="1"/>
    </xf>
    <xf numFmtId="1" fontId="24" fillId="25" borderId="10" xfId="0" applyNumberFormat="1" applyFont="1" applyFill="1" applyBorder="1" applyAlignment="1">
      <alignment horizontal="center" vertical="center" wrapText="1"/>
    </xf>
    <xf numFmtId="0" fontId="24" fillId="25" borderId="10" xfId="0" applyFont="1" applyFill="1" applyBorder="1" applyAlignment="1" applyProtection="1">
      <alignment horizontal="center" vertical="top" shrinkToFit="1"/>
      <protection hidden="1"/>
    </xf>
    <xf numFmtId="165" fontId="24" fillId="25" borderId="10" xfId="0" applyNumberFormat="1" applyFont="1" applyFill="1" applyBorder="1" applyAlignment="1">
      <alignment horizontal="center" vertical="center" wrapText="1"/>
    </xf>
    <xf numFmtId="1" fontId="24" fillId="25" borderId="10" xfId="0" applyNumberFormat="1" applyFont="1" applyFill="1" applyBorder="1" applyAlignment="1">
      <alignment horizontal="center" vertical="center"/>
    </xf>
    <xf numFmtId="9" fontId="24" fillId="25" borderId="10" xfId="0" applyNumberFormat="1" applyFont="1" applyFill="1" applyBorder="1" applyAlignment="1">
      <alignment horizontal="center" vertical="center" wrapText="1"/>
    </xf>
    <xf numFmtId="165" fontId="24" fillId="25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5" borderId="10" xfId="0" applyFont="1" applyFill="1" applyBorder="1" applyAlignment="1" applyProtection="1">
      <alignment horizontal="center" vertical="center" shrinkToFit="1"/>
      <protection hidden="1"/>
    </xf>
    <xf numFmtId="1" fontId="24" fillId="25" borderId="10" xfId="0" applyNumberFormat="1" applyFont="1" applyFill="1" applyBorder="1" applyAlignment="1" applyProtection="1">
      <alignment horizontal="center" vertical="center" shrinkToFit="1"/>
      <protection hidden="1"/>
    </xf>
    <xf numFmtId="1" fontId="25" fillId="25" borderId="10" xfId="0" applyNumberFormat="1" applyFont="1" applyFill="1" applyBorder="1" applyAlignment="1">
      <alignment horizontal="center" vertical="center" wrapText="1"/>
    </xf>
    <xf numFmtId="0" fontId="24" fillId="25" borderId="0" xfId="0" applyFont="1" applyFill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5" fillId="25" borderId="0" xfId="0" applyFont="1" applyFill="1" applyAlignment="1">
      <alignment horizontal="center" vertical="center" wrapText="1"/>
    </xf>
    <xf numFmtId="0" fontId="40" fillId="25" borderId="0" xfId="0" applyFont="1" applyFill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20" fillId="25" borderId="0" xfId="0" applyFont="1" applyFill="1" applyAlignment="1">
      <alignment horizontal="left" vertical="center" wrapText="1"/>
    </xf>
    <xf numFmtId="1" fontId="20" fillId="25" borderId="0" xfId="0" applyNumberFormat="1" applyFont="1" applyFill="1" applyAlignment="1">
      <alignment horizontal="left" vertical="center" wrapText="1"/>
    </xf>
    <xf numFmtId="0" fontId="39" fillId="25" borderId="0" xfId="0" applyFont="1" applyFill="1" applyAlignment="1">
      <alignment horizontal="center" vertical="center" wrapText="1"/>
    </xf>
    <xf numFmtId="1" fontId="20" fillId="25" borderId="0" xfId="39" applyNumberFormat="1" applyFont="1" applyFill="1" applyAlignment="1" applyProtection="1">
      <alignment horizontal="center" vertical="center" wrapText="1"/>
      <protection hidden="1"/>
    </xf>
    <xf numFmtId="0" fontId="39" fillId="25" borderId="12" xfId="0" applyFont="1" applyFill="1" applyBorder="1" applyAlignment="1">
      <alignment horizontal="center" vertical="center" wrapText="1"/>
    </xf>
    <xf numFmtId="1" fontId="22" fillId="25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8" fillId="0" borderId="0" xfId="0" applyFont="1"/>
    <xf numFmtId="0" fontId="51" fillId="0" borderId="0" xfId="0" applyFont="1"/>
    <xf numFmtId="0" fontId="18" fillId="0" borderId="0" xfId="0" applyFont="1" applyAlignment="1">
      <alignment horizontal="justify"/>
    </xf>
    <xf numFmtId="0" fontId="18" fillId="0" borderId="0" xfId="46" applyFont="1"/>
    <xf numFmtId="0" fontId="20" fillId="0" borderId="0" xfId="0" applyFont="1" applyAlignment="1">
      <alignment wrapText="1"/>
    </xf>
    <xf numFmtId="0" fontId="40" fillId="24" borderId="0" xfId="0" applyFont="1" applyFill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textRotation="90" wrapText="1"/>
    </xf>
    <xf numFmtId="0" fontId="49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 textRotation="90" wrapText="1"/>
    </xf>
    <xf numFmtId="0" fontId="39" fillId="24" borderId="10" xfId="0" applyFont="1" applyFill="1" applyBorder="1" applyAlignment="1">
      <alignment horizontal="center" vertical="center" wrapText="1"/>
    </xf>
    <xf numFmtId="0" fontId="50" fillId="24" borderId="10" xfId="0" applyFont="1" applyFill="1" applyBorder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9" fontId="39" fillId="24" borderId="10" xfId="0" applyNumberFormat="1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0" fontId="50" fillId="24" borderId="17" xfId="0" applyFont="1" applyFill="1" applyBorder="1" applyAlignment="1">
      <alignment horizontal="center" vertical="center" wrapText="1"/>
    </xf>
    <xf numFmtId="0" fontId="50" fillId="24" borderId="16" xfId="0" applyFont="1" applyFill="1" applyBorder="1" applyAlignment="1">
      <alignment horizontal="center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20" xfId="0" applyFont="1" applyFill="1" applyBorder="1" applyAlignment="1">
      <alignment horizontal="center" vertical="center" wrapText="1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4" xfId="0" applyFont="1" applyFill="1" applyBorder="1" applyAlignment="1">
      <alignment horizontal="center" vertical="center" wrapText="1"/>
    </xf>
    <xf numFmtId="0" fontId="39" fillId="24" borderId="18" xfId="0" applyFont="1" applyFill="1" applyBorder="1" applyAlignment="1">
      <alignment horizontal="center" vertical="center" wrapText="1"/>
    </xf>
    <xf numFmtId="0" fontId="39" fillId="24" borderId="13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5" borderId="12" xfId="0" applyFont="1" applyFill="1" applyBorder="1" applyAlignment="1">
      <alignment horizontal="center" vertical="center" wrapText="1"/>
    </xf>
    <xf numFmtId="0" fontId="39" fillId="25" borderId="11" xfId="0" applyFont="1" applyFill="1" applyBorder="1" applyAlignment="1">
      <alignment horizontal="center" vertical="center" wrapText="1"/>
    </xf>
    <xf numFmtId="0" fontId="39" fillId="26" borderId="10" xfId="0" applyFont="1" applyFill="1" applyBorder="1" applyAlignment="1">
      <alignment horizontal="center" vertical="center" wrapText="1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 4" xfId="38" xr:uid="{00000000-0005-0000-0000-000026000000}"/>
    <cellStyle name="Обычный_Лист1" xfId="46" xr:uid="{00000000-0005-0000-0000-000027000000}"/>
    <cellStyle name="Обычный_Тарификация" xfId="39" xr:uid="{00000000-0005-0000-0000-000028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X58"/>
  <sheetViews>
    <sheetView tabSelected="1" view="pageBreakPreview" topLeftCell="A4" zoomScaleSheetLayoutView="100" workbookViewId="0">
      <pane ySplit="5" topLeftCell="A9" activePane="bottomLeft" state="frozen"/>
      <selection activeCell="A4" sqref="A4"/>
      <selection pane="bottomLeft" activeCell="AO14" sqref="AO14:AO15"/>
    </sheetView>
  </sheetViews>
  <sheetFormatPr defaultColWidth="4.85546875" defaultRowHeight="12" outlineLevelCol="1" x14ac:dyDescent="0.2"/>
  <cols>
    <col min="1" max="1" width="7.7109375" style="5" customWidth="1"/>
    <col min="2" max="2" width="25.42578125" style="6" customWidth="1"/>
    <col min="3" max="3" width="19.42578125" style="5" customWidth="1"/>
    <col min="4" max="4" width="18.42578125" style="5" customWidth="1"/>
    <col min="5" max="5" width="7.5703125" style="44" customWidth="1"/>
    <col min="6" max="6" width="7.42578125" style="5" customWidth="1"/>
    <col min="7" max="7" width="5.28515625" style="5" customWidth="1"/>
    <col min="8" max="8" width="6.5703125" style="5" customWidth="1"/>
    <col min="9" max="9" width="5.28515625" style="5" customWidth="1"/>
    <col min="10" max="10" width="11.5703125" style="5" customWidth="1"/>
    <col min="11" max="11" width="13.7109375" style="5" hidden="1" customWidth="1" outlineLevel="1"/>
    <col min="12" max="12" width="9.28515625" style="5" hidden="1" customWidth="1" outlineLevel="1"/>
    <col min="13" max="13" width="8.5703125" style="5" hidden="1" customWidth="1" outlineLevel="1"/>
    <col min="14" max="14" width="4.85546875" style="5" hidden="1" customWidth="1" collapsed="1"/>
    <col min="15" max="15" width="4.5703125" style="5" hidden="1" customWidth="1"/>
    <col min="16" max="16" width="4.85546875" style="5" hidden="1" customWidth="1"/>
    <col min="17" max="17" width="3.7109375" style="5" hidden="1" customWidth="1"/>
    <col min="18" max="18" width="4.42578125" style="5" hidden="1" customWidth="1"/>
    <col min="19" max="19" width="4" style="5" hidden="1" customWidth="1"/>
    <col min="20" max="20" width="5" style="5" hidden="1" customWidth="1"/>
    <col min="21" max="21" width="7" style="13" hidden="1" customWidth="1"/>
    <col min="22" max="23" width="4.42578125" style="5" hidden="1" customWidth="1"/>
    <col min="24" max="24" width="3.7109375" style="5" hidden="1" customWidth="1"/>
    <col min="25" max="25" width="5.5703125" style="5" hidden="1" customWidth="1"/>
    <col min="26" max="27" width="3.42578125" style="5" hidden="1" customWidth="1"/>
    <col min="28" max="28" width="5.140625" style="5" hidden="1" customWidth="1"/>
    <col min="29" max="29" width="7" style="13" hidden="1" customWidth="1"/>
    <col min="30" max="30" width="6.5703125" style="5" hidden="1" customWidth="1"/>
    <col min="31" max="31" width="3.5703125" style="5" hidden="1" customWidth="1"/>
    <col min="32" max="32" width="4" style="5" hidden="1" customWidth="1"/>
    <col min="33" max="33" width="3.5703125" style="5" hidden="1" customWidth="1" outlineLevel="1"/>
    <col min="34" max="34" width="3.28515625" style="5" hidden="1" customWidth="1" collapsed="1"/>
    <col min="35" max="35" width="3" style="5" hidden="1" customWidth="1"/>
    <col min="36" max="36" width="5.42578125" style="5" hidden="1" customWidth="1"/>
    <col min="37" max="37" width="6.42578125" style="5" hidden="1" customWidth="1"/>
    <col min="38" max="38" width="5.140625" style="5" customWidth="1"/>
    <col min="39" max="39" width="8" style="5" customWidth="1"/>
    <col min="40" max="40" width="9" style="108" customWidth="1"/>
    <col min="41" max="41" width="6.140625" style="5" customWidth="1"/>
    <col min="42" max="42" width="8.5703125" style="5" hidden="1" customWidth="1" outlineLevel="1"/>
    <col min="43" max="43" width="12" style="5" hidden="1" customWidth="1" outlineLevel="1"/>
    <col min="44" max="44" width="6.5703125" style="5" hidden="1" customWidth="1" outlineLevel="1"/>
    <col min="45" max="45" width="5.5703125" style="5" hidden="1" customWidth="1" outlineLevel="1"/>
    <col min="46" max="46" width="7.7109375" style="5" hidden="1" customWidth="1" outlineLevel="1"/>
    <col min="47" max="47" width="3.5703125" style="5" hidden="1" customWidth="1" collapsed="1"/>
    <col min="48" max="48" width="4.42578125" style="5" hidden="1" customWidth="1" outlineLevel="1"/>
    <col min="49" max="49" width="3.28515625" style="5" hidden="1" customWidth="1" collapsed="1"/>
    <col min="50" max="50" width="3.7109375" style="5" hidden="1" customWidth="1" outlineLevel="1"/>
    <col min="51" max="51" width="3.7109375" style="5" hidden="1" customWidth="1" collapsed="1"/>
    <col min="52" max="52" width="4.140625" style="5" hidden="1" customWidth="1" outlineLevel="1"/>
    <col min="53" max="53" width="6.140625" style="5" hidden="1" customWidth="1" collapsed="1"/>
    <col min="54" max="54" width="7.42578125" style="5" hidden="1" customWidth="1" outlineLevel="1"/>
    <col min="55" max="55" width="10" style="5" hidden="1" customWidth="1" outlineLevel="1"/>
    <col min="56" max="56" width="6.7109375" style="5" hidden="1" customWidth="1" outlineLevel="1"/>
    <col min="57" max="58" width="7.85546875" style="5" hidden="1" customWidth="1" outlineLevel="1"/>
    <col min="59" max="59" width="6.28515625" style="5" hidden="1" customWidth="1" outlineLevel="1"/>
    <col min="60" max="61" width="5.7109375" style="5" hidden="1" customWidth="1" outlineLevel="1"/>
    <col min="62" max="62" width="10" style="5" hidden="1" customWidth="1" outlineLevel="1"/>
    <col min="63" max="63" width="3.7109375" style="5" hidden="1" customWidth="1" collapsed="1"/>
    <col min="64" max="64" width="3.7109375" style="5" hidden="1" customWidth="1"/>
    <col min="65" max="66" width="6.140625" style="5" hidden="1" customWidth="1"/>
    <col min="67" max="67" width="7" style="5" hidden="1" customWidth="1"/>
    <col min="68" max="69" width="6.140625" style="5" hidden="1" customWidth="1"/>
    <col min="70" max="70" width="7" style="5" hidden="1" customWidth="1"/>
    <col min="71" max="72" width="4.85546875" style="5" hidden="1" customWidth="1" outlineLevel="1"/>
    <col min="73" max="73" width="8" style="5" hidden="1" customWidth="1" outlineLevel="1"/>
    <col min="74" max="74" width="4.85546875" style="5" hidden="1" customWidth="1" outlineLevel="1"/>
    <col min="75" max="75" width="6.140625" style="5" hidden="1" customWidth="1" outlineLevel="1"/>
    <col min="76" max="76" width="7.28515625" style="5" hidden="1" customWidth="1" outlineLevel="1"/>
    <col min="77" max="77" width="7.28515625" style="13" customWidth="1" collapsed="1"/>
    <col min="78" max="78" width="7.5703125" style="5" hidden="1" customWidth="1"/>
    <col min="79" max="79" width="16.28515625" style="5" hidden="1" customWidth="1" outlineLevel="1"/>
    <col min="80" max="80" width="5.28515625" style="13" hidden="1" customWidth="1" collapsed="1"/>
    <col min="81" max="81" width="8.42578125" style="5" hidden="1" customWidth="1" outlineLevel="1"/>
    <col min="82" max="82" width="13" style="5" hidden="1" customWidth="1" collapsed="1"/>
    <col min="83" max="83" width="12.140625" style="5" hidden="1" customWidth="1" outlineLevel="1"/>
    <col min="84" max="84" width="7.7109375" style="14" customWidth="1" collapsed="1"/>
    <col min="85" max="85" width="12.140625" style="14" hidden="1" customWidth="1" outlineLevel="1"/>
    <col min="86" max="86" width="7.7109375" style="5" hidden="1" customWidth="1" collapsed="1"/>
    <col min="87" max="87" width="7.7109375" style="5" hidden="1" customWidth="1" outlineLevel="1"/>
    <col min="88" max="88" width="7.7109375" style="5" hidden="1" customWidth="1" collapsed="1"/>
    <col min="89" max="89" width="7.7109375" style="5" hidden="1" customWidth="1" outlineLevel="1"/>
    <col min="90" max="90" width="7.7109375" style="14" customWidth="1" collapsed="1"/>
    <col min="91" max="91" width="7.7109375" style="5" customWidth="1"/>
    <col min="92" max="92" width="7.7109375" style="5" hidden="1" customWidth="1" outlineLevel="1"/>
    <col min="93" max="93" width="7.7109375" style="5" customWidth="1" collapsed="1"/>
    <col min="94" max="94" width="7.7109375" style="5" customWidth="1"/>
    <col min="95" max="95" width="7.7109375" style="5" hidden="1" customWidth="1" outlineLevel="1"/>
    <col min="96" max="97" width="5.7109375" style="14" hidden="1" customWidth="1" outlineLevel="1"/>
    <col min="98" max="98" width="9.7109375" style="15" hidden="1" customWidth="1" outlineLevel="1"/>
    <col min="99" max="100" width="5.7109375" style="5" hidden="1" customWidth="1" outlineLevel="1"/>
    <col min="101" max="101" width="9.7109375" style="13" hidden="1" customWidth="1" outlineLevel="1"/>
    <col min="102" max="103" width="5.7109375" style="5" hidden="1" customWidth="1" outlineLevel="1"/>
    <col min="104" max="104" width="5.42578125" style="13" hidden="1" customWidth="1" outlineLevel="1"/>
    <col min="105" max="106" width="5.7109375" style="5" hidden="1" customWidth="1" outlineLevel="1"/>
    <col min="107" max="107" width="7" style="13" hidden="1" customWidth="1" outlineLevel="1"/>
    <col min="108" max="108" width="7" style="5" customWidth="1" collapsed="1"/>
    <col min="109" max="110" width="7.7109375" style="5" customWidth="1"/>
    <col min="111" max="111" width="10.7109375" style="5" customWidth="1"/>
    <col min="112" max="112" width="16.5703125" style="5" customWidth="1"/>
    <col min="113" max="113" width="12.5703125" style="108" customWidth="1"/>
    <col min="114" max="114" width="9.42578125" style="5" customWidth="1"/>
    <col min="115" max="115" width="10.140625" style="5" customWidth="1"/>
    <col min="116" max="116" width="10.28515625" style="5" customWidth="1"/>
    <col min="117" max="117" width="11.140625" style="5" customWidth="1"/>
    <col min="118" max="118" width="9.5703125" style="5" customWidth="1"/>
    <col min="119" max="119" width="6.5703125" style="5" customWidth="1"/>
    <col min="120" max="120" width="11.42578125" style="5" customWidth="1"/>
    <col min="121" max="124" width="8.28515625" style="5" customWidth="1"/>
    <col min="125" max="125" width="12.85546875" style="5" customWidth="1"/>
    <col min="126" max="16384" width="4.85546875" style="5"/>
  </cols>
  <sheetData>
    <row r="1" spans="1:125" ht="15" x14ac:dyDescent="0.25">
      <c r="A1" s="6"/>
      <c r="B1" s="118"/>
      <c r="C1" s="7"/>
      <c r="D1" s="8"/>
      <c r="E1" s="8"/>
      <c r="F1" s="9"/>
      <c r="G1" s="10"/>
      <c r="H1" s="10"/>
      <c r="I1" s="11"/>
      <c r="J1" s="11"/>
      <c r="K1" s="8"/>
      <c r="L1" s="8"/>
      <c r="M1" s="8"/>
      <c r="N1" s="12"/>
      <c r="O1" s="8"/>
      <c r="P1" s="7"/>
      <c r="Q1" s="8"/>
      <c r="R1" s="8"/>
      <c r="S1" s="12"/>
      <c r="T1" s="12"/>
      <c r="U1" s="8"/>
      <c r="V1" s="7"/>
      <c r="W1" s="7"/>
      <c r="X1" s="7"/>
      <c r="Y1" s="7"/>
      <c r="Z1" s="7"/>
      <c r="AA1" s="7"/>
      <c r="AB1" s="7"/>
      <c r="AC1" s="7"/>
      <c r="AE1" s="6"/>
      <c r="AF1" s="6"/>
      <c r="AG1" s="6"/>
      <c r="AH1" s="6"/>
      <c r="AI1" s="6"/>
      <c r="AJ1" s="6"/>
      <c r="AK1" s="6"/>
      <c r="AL1" s="6"/>
      <c r="AM1" s="6"/>
      <c r="AN1" s="104"/>
      <c r="AO1" s="6"/>
      <c r="AP1" s="6"/>
      <c r="AQ1" s="6"/>
      <c r="AR1" s="6"/>
      <c r="AS1" s="6"/>
      <c r="AT1" s="6"/>
      <c r="AU1" s="6"/>
      <c r="AV1" s="20"/>
      <c r="AW1" s="20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21"/>
      <c r="BU1" s="21"/>
      <c r="BV1" s="21"/>
      <c r="BW1" s="21"/>
      <c r="BX1" s="6"/>
      <c r="BY1" s="16"/>
      <c r="BZ1" s="6"/>
      <c r="CA1" s="6"/>
      <c r="CB1" s="16"/>
      <c r="CC1" s="6"/>
      <c r="CD1" s="6"/>
      <c r="CE1" s="6"/>
      <c r="CF1" s="17"/>
      <c r="CG1" s="17"/>
      <c r="CH1" s="6"/>
      <c r="CI1" s="6"/>
      <c r="CJ1" s="6"/>
      <c r="CK1" s="6"/>
      <c r="CL1" s="17"/>
      <c r="CM1" s="6"/>
      <c r="CN1" s="6"/>
      <c r="CO1" s="6"/>
      <c r="CP1" s="6"/>
      <c r="CQ1" s="6"/>
      <c r="CR1" s="17"/>
      <c r="CS1" s="17"/>
      <c r="CT1" s="18"/>
      <c r="CU1" s="6"/>
      <c r="CV1" s="6"/>
      <c r="CW1" s="16"/>
      <c r="CX1" s="6"/>
      <c r="CY1" s="6"/>
      <c r="CZ1" s="16"/>
      <c r="DA1" s="6"/>
      <c r="DB1" s="6"/>
      <c r="DC1" s="16"/>
      <c r="DD1" s="19"/>
      <c r="DE1" s="6"/>
      <c r="DF1" s="6"/>
      <c r="DG1" s="6"/>
      <c r="DH1" s="22"/>
      <c r="DI1" s="109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</row>
    <row r="2" spans="1:125" ht="15.75" x14ac:dyDescent="0.25">
      <c r="A2" s="6"/>
      <c r="B2" s="118"/>
      <c r="C2" s="120" t="s">
        <v>133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6"/>
      <c r="AR2" s="6"/>
      <c r="AS2" s="6"/>
      <c r="AT2" s="6"/>
      <c r="AU2" s="6"/>
      <c r="AV2" s="20"/>
      <c r="AW2" s="20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21"/>
      <c r="BU2" s="21"/>
      <c r="BV2" s="21"/>
      <c r="BW2" s="21"/>
      <c r="BX2" s="6"/>
      <c r="BY2" s="16"/>
      <c r="BZ2" s="6"/>
      <c r="CA2" s="6"/>
      <c r="CB2" s="16"/>
      <c r="CC2" s="6"/>
      <c r="CD2" s="6"/>
      <c r="CE2" s="6"/>
      <c r="CF2" s="17"/>
      <c r="CG2" s="17"/>
      <c r="CH2" s="6"/>
      <c r="CI2" s="6"/>
      <c r="CJ2" s="6"/>
      <c r="CK2" s="6"/>
      <c r="CL2" s="17"/>
      <c r="CM2" s="6"/>
      <c r="CN2" s="6"/>
      <c r="CO2" s="6"/>
      <c r="CP2" s="6"/>
      <c r="CQ2" s="6"/>
      <c r="CR2" s="17"/>
      <c r="CS2" s="17"/>
      <c r="CT2" s="18"/>
      <c r="CU2" s="6"/>
      <c r="CV2" s="6"/>
      <c r="CW2" s="16"/>
      <c r="CX2" s="6"/>
      <c r="CY2" s="6"/>
      <c r="CZ2" s="16"/>
      <c r="DA2" s="6"/>
      <c r="DB2" s="6"/>
      <c r="DC2" s="16"/>
      <c r="DD2" s="19"/>
      <c r="DE2" s="6"/>
      <c r="DF2" s="6"/>
      <c r="DG2" s="6"/>
      <c r="DH2" s="22"/>
      <c r="DI2" s="109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</row>
    <row r="3" spans="1:125" ht="15.75" x14ac:dyDescent="0.25">
      <c r="A3" s="6"/>
      <c r="C3" s="19"/>
      <c r="D3" s="19"/>
      <c r="E3" s="19"/>
      <c r="F3" s="19"/>
      <c r="G3" s="27"/>
      <c r="H3" s="6"/>
      <c r="I3" s="19"/>
      <c r="J3" s="26"/>
      <c r="K3" s="25" t="s">
        <v>7</v>
      </c>
      <c r="L3" s="26"/>
      <c r="M3" s="28"/>
      <c r="N3" s="23"/>
      <c r="O3" s="24"/>
      <c r="P3" s="7"/>
      <c r="Q3" s="8"/>
      <c r="R3" s="8"/>
      <c r="S3" s="12"/>
      <c r="T3" s="12"/>
      <c r="U3" s="8"/>
      <c r="V3" s="7"/>
      <c r="W3" s="7"/>
      <c r="X3" s="7"/>
      <c r="Y3" s="7"/>
      <c r="Z3" s="7"/>
      <c r="AA3" s="7"/>
      <c r="AB3" s="7"/>
      <c r="AC3" s="7"/>
      <c r="AE3" s="6"/>
      <c r="AF3" s="6"/>
      <c r="AG3" s="6"/>
      <c r="AH3" s="6"/>
      <c r="AI3" s="6"/>
      <c r="AJ3" s="6"/>
      <c r="AK3" s="6"/>
      <c r="AL3" s="6"/>
      <c r="AM3" s="6"/>
      <c r="AN3" s="104"/>
      <c r="AO3" s="6"/>
      <c r="AP3" s="6"/>
      <c r="AQ3" s="6"/>
      <c r="AR3" s="6"/>
      <c r="AS3" s="6"/>
      <c r="AT3" s="6"/>
      <c r="AU3" s="6"/>
      <c r="AV3" s="20"/>
      <c r="AW3" s="20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21"/>
      <c r="BU3" s="21"/>
      <c r="BV3" s="21"/>
      <c r="BW3" s="21"/>
      <c r="BX3" s="6"/>
      <c r="BY3" s="16"/>
      <c r="BZ3" s="6"/>
      <c r="CA3" s="6"/>
      <c r="CB3" s="16"/>
      <c r="CC3" s="6"/>
      <c r="CD3" s="6"/>
      <c r="CE3" s="6"/>
      <c r="CF3" s="17"/>
      <c r="CG3" s="17"/>
      <c r="CH3" s="6"/>
      <c r="CI3" s="6"/>
      <c r="CJ3" s="6"/>
      <c r="CK3" s="6"/>
      <c r="CL3" s="17"/>
      <c r="CM3" s="6"/>
      <c r="CN3" s="6"/>
      <c r="CO3" s="6"/>
      <c r="CP3" s="6"/>
      <c r="CQ3" s="6"/>
      <c r="CR3" s="17"/>
      <c r="CS3" s="17"/>
      <c r="CT3" s="18"/>
      <c r="CU3" s="6"/>
      <c r="CV3" s="6"/>
      <c r="CW3" s="16"/>
      <c r="CX3" s="6"/>
      <c r="CY3" s="6"/>
      <c r="CZ3" s="16"/>
      <c r="DA3" s="6"/>
      <c r="DB3" s="6"/>
      <c r="DC3" s="16"/>
      <c r="DD3" s="19"/>
      <c r="DE3" s="6"/>
      <c r="DF3" s="6"/>
      <c r="DG3" s="6"/>
      <c r="DH3" s="22"/>
      <c r="DI3" s="109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</row>
    <row r="4" spans="1:125" ht="42" customHeight="1" x14ac:dyDescent="0.2">
      <c r="A4" s="6" t="s">
        <v>140</v>
      </c>
      <c r="B4" s="6" t="s">
        <v>8</v>
      </c>
      <c r="C4" s="7">
        <v>3450</v>
      </c>
      <c r="D4" s="7"/>
      <c r="E4" s="2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E4" s="6"/>
      <c r="AF4" s="6"/>
      <c r="AG4" s="6"/>
      <c r="AH4" s="6"/>
      <c r="AI4" s="6"/>
      <c r="AJ4" s="6"/>
      <c r="AK4" s="6"/>
      <c r="AL4" s="6"/>
      <c r="AM4" s="6"/>
      <c r="AN4" s="104"/>
      <c r="AO4" s="6"/>
      <c r="AP4" s="6"/>
      <c r="AQ4" s="6"/>
      <c r="AR4" s="6"/>
      <c r="AS4" s="6"/>
      <c r="AT4" s="6"/>
      <c r="AU4" s="6"/>
      <c r="AV4" s="20"/>
      <c r="AW4" s="20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16"/>
      <c r="BZ4" s="6"/>
      <c r="CA4" s="6"/>
      <c r="CB4" s="16"/>
      <c r="CC4" s="6"/>
      <c r="CD4" s="6"/>
      <c r="CE4" s="6"/>
      <c r="CF4" s="17"/>
      <c r="CG4" s="17"/>
      <c r="CH4" s="6"/>
      <c r="CI4" s="6"/>
      <c r="CJ4" s="6"/>
      <c r="CK4" s="6"/>
      <c r="CL4" s="17"/>
      <c r="CM4" s="6"/>
      <c r="CN4" s="6"/>
      <c r="CO4" s="6"/>
      <c r="CP4" s="6"/>
      <c r="CQ4" s="6"/>
      <c r="CR4" s="17"/>
      <c r="CS4" s="17"/>
      <c r="CT4" s="18"/>
      <c r="CU4" s="6"/>
      <c r="CV4" s="6"/>
      <c r="CW4" s="16"/>
      <c r="CX4" s="6"/>
      <c r="CY4" s="6"/>
      <c r="CZ4" s="16"/>
      <c r="DA4" s="6"/>
      <c r="DB4" s="6"/>
      <c r="DC4" s="16"/>
      <c r="DD4" s="19"/>
      <c r="DE4" s="6"/>
      <c r="DF4" s="6"/>
      <c r="DG4" s="6"/>
      <c r="DH4" s="19"/>
      <c r="DI4" s="104"/>
      <c r="DJ4" s="6"/>
      <c r="DK4" s="30"/>
      <c r="DL4" s="6"/>
      <c r="DM4" s="6"/>
      <c r="DN4" s="6"/>
      <c r="DO4" s="6"/>
      <c r="DP4" s="6"/>
      <c r="DQ4" s="6"/>
      <c r="DR4" s="6"/>
      <c r="DS4" s="6"/>
      <c r="DT4" s="6"/>
      <c r="DU4" s="6"/>
    </row>
    <row r="5" spans="1:125" s="14" customFormat="1" ht="46.5" customHeight="1" x14ac:dyDescent="0.2">
      <c r="A5" s="122" t="s">
        <v>5</v>
      </c>
      <c r="B5" s="140" t="s">
        <v>129</v>
      </c>
      <c r="C5" s="122" t="s">
        <v>9</v>
      </c>
      <c r="D5" s="119" t="s">
        <v>10</v>
      </c>
      <c r="E5" s="119" t="s">
        <v>11</v>
      </c>
      <c r="F5" s="121" t="s">
        <v>12</v>
      </c>
      <c r="G5" s="119" t="s">
        <v>13</v>
      </c>
      <c r="H5" s="122" t="s">
        <v>1</v>
      </c>
      <c r="I5" s="119" t="s">
        <v>14</v>
      </c>
      <c r="J5" s="119" t="s">
        <v>15</v>
      </c>
      <c r="K5" s="122" t="s">
        <v>16</v>
      </c>
      <c r="L5" s="122" t="s">
        <v>17</v>
      </c>
      <c r="M5" s="122" t="s">
        <v>3</v>
      </c>
      <c r="N5" s="122" t="s">
        <v>18</v>
      </c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 t="s">
        <v>19</v>
      </c>
      <c r="AM5" s="122"/>
      <c r="AN5" s="122"/>
      <c r="AO5" s="122" t="s">
        <v>20</v>
      </c>
      <c r="AP5" s="122"/>
      <c r="AQ5" s="122" t="s">
        <v>21</v>
      </c>
      <c r="AR5" s="127" t="s">
        <v>22</v>
      </c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9"/>
      <c r="DH5" s="123" t="s">
        <v>23</v>
      </c>
      <c r="DI5" s="123"/>
      <c r="DJ5" s="123"/>
      <c r="DK5" s="123"/>
      <c r="DL5" s="123"/>
      <c r="DM5" s="123"/>
      <c r="DN5" s="123" t="s">
        <v>24</v>
      </c>
      <c r="DO5" s="123"/>
      <c r="DP5" s="123"/>
      <c r="DQ5" s="123"/>
      <c r="DR5" s="123"/>
      <c r="DS5" s="123"/>
      <c r="DT5" s="123"/>
      <c r="DU5" s="123" t="s">
        <v>25</v>
      </c>
    </row>
    <row r="6" spans="1:125" s="14" customFormat="1" ht="11.25" customHeight="1" x14ac:dyDescent="0.2">
      <c r="A6" s="122"/>
      <c r="B6" s="140"/>
      <c r="C6" s="122"/>
      <c r="D6" s="119"/>
      <c r="E6" s="119"/>
      <c r="F6" s="121"/>
      <c r="G6" s="119"/>
      <c r="H6" s="122"/>
      <c r="I6" s="119"/>
      <c r="J6" s="119"/>
      <c r="K6" s="122"/>
      <c r="L6" s="122"/>
      <c r="M6" s="122"/>
      <c r="N6" s="122" t="s">
        <v>26</v>
      </c>
      <c r="O6" s="122"/>
      <c r="P6" s="122"/>
      <c r="Q6" s="122"/>
      <c r="R6" s="122"/>
      <c r="S6" s="122"/>
      <c r="T6" s="122" t="s">
        <v>27</v>
      </c>
      <c r="U6" s="122" t="s">
        <v>3</v>
      </c>
      <c r="V6" s="122" t="s">
        <v>28</v>
      </c>
      <c r="W6" s="122"/>
      <c r="X6" s="122"/>
      <c r="Y6" s="122"/>
      <c r="Z6" s="122"/>
      <c r="AA6" s="122"/>
      <c r="AB6" s="122" t="s">
        <v>29</v>
      </c>
      <c r="AC6" s="122" t="s">
        <v>3</v>
      </c>
      <c r="AD6" s="122" t="s">
        <v>30</v>
      </c>
      <c r="AE6" s="122"/>
      <c r="AF6" s="122"/>
      <c r="AG6" s="122"/>
      <c r="AH6" s="122"/>
      <c r="AI6" s="122"/>
      <c r="AJ6" s="122" t="s">
        <v>31</v>
      </c>
      <c r="AK6" s="122" t="s">
        <v>3</v>
      </c>
      <c r="AL6" s="122" t="s">
        <v>32</v>
      </c>
      <c r="AM6" s="122" t="s">
        <v>33</v>
      </c>
      <c r="AN6" s="124" t="s">
        <v>34</v>
      </c>
      <c r="AO6" s="125">
        <v>0.25</v>
      </c>
      <c r="AP6" s="122" t="s">
        <v>3</v>
      </c>
      <c r="AQ6" s="122"/>
      <c r="AR6" s="126" t="s">
        <v>35</v>
      </c>
      <c r="AS6" s="126"/>
      <c r="AT6" s="126"/>
      <c r="AU6" s="122" t="s">
        <v>36</v>
      </c>
      <c r="AV6" s="122"/>
      <c r="AW6" s="122"/>
      <c r="AX6" s="122"/>
      <c r="AY6" s="122"/>
      <c r="AZ6" s="122"/>
      <c r="BA6" s="122"/>
      <c r="BB6" s="126" t="s">
        <v>37</v>
      </c>
      <c r="BC6" s="126"/>
      <c r="BD6" s="122" t="s">
        <v>38</v>
      </c>
      <c r="BE6" s="122"/>
      <c r="BF6" s="122" t="s">
        <v>39</v>
      </c>
      <c r="BG6" s="122"/>
      <c r="BH6" s="132" t="s">
        <v>40</v>
      </c>
      <c r="BI6" s="133"/>
      <c r="BJ6" s="134"/>
      <c r="BK6" s="122" t="s">
        <v>41</v>
      </c>
      <c r="BL6" s="122"/>
      <c r="BM6" s="122"/>
      <c r="BN6" s="122" t="s">
        <v>42</v>
      </c>
      <c r="BO6" s="122"/>
      <c r="BP6" s="122" t="s">
        <v>43</v>
      </c>
      <c r="BQ6" s="122"/>
      <c r="BR6" s="122"/>
      <c r="BS6" s="126" t="s">
        <v>44</v>
      </c>
      <c r="BT6" s="126"/>
      <c r="BU6" s="126"/>
      <c r="BV6" s="126" t="s">
        <v>45</v>
      </c>
      <c r="BW6" s="126"/>
      <c r="BX6" s="122" t="s">
        <v>46</v>
      </c>
      <c r="BY6" s="122"/>
      <c r="BZ6" s="122" t="s">
        <v>47</v>
      </c>
      <c r="CA6" s="122"/>
      <c r="CB6" s="122" t="s">
        <v>48</v>
      </c>
      <c r="CC6" s="122"/>
      <c r="CD6" s="122" t="s">
        <v>49</v>
      </c>
      <c r="CE6" s="122"/>
      <c r="CF6" s="122" t="s">
        <v>50</v>
      </c>
      <c r="CG6" s="122"/>
      <c r="CH6" s="122" t="s">
        <v>51</v>
      </c>
      <c r="CI6" s="122"/>
      <c r="CJ6" s="122" t="s">
        <v>52</v>
      </c>
      <c r="CK6" s="122"/>
      <c r="CL6" s="122" t="s">
        <v>53</v>
      </c>
      <c r="CM6" s="122"/>
      <c r="CN6" s="122"/>
      <c r="CO6" s="122" t="s">
        <v>54</v>
      </c>
      <c r="CP6" s="122"/>
      <c r="CQ6" s="122"/>
      <c r="CR6" s="122" t="s">
        <v>55</v>
      </c>
      <c r="CS6" s="122"/>
      <c r="CT6" s="122"/>
      <c r="CU6" s="122" t="s">
        <v>56</v>
      </c>
      <c r="CV6" s="122"/>
      <c r="CW6" s="122"/>
      <c r="CX6" s="122" t="s">
        <v>57</v>
      </c>
      <c r="CY6" s="122"/>
      <c r="CZ6" s="122"/>
      <c r="DA6" s="122" t="s">
        <v>58</v>
      </c>
      <c r="DB6" s="122"/>
      <c r="DC6" s="122"/>
      <c r="DD6" s="122" t="s">
        <v>59</v>
      </c>
      <c r="DE6" s="125" t="s">
        <v>60</v>
      </c>
      <c r="DF6" s="125"/>
      <c r="DG6" s="125"/>
      <c r="DH6" s="130" t="s">
        <v>61</v>
      </c>
      <c r="DI6" s="138" t="s">
        <v>62</v>
      </c>
      <c r="DJ6" s="130" t="s">
        <v>63</v>
      </c>
      <c r="DK6" s="130" t="s">
        <v>64</v>
      </c>
      <c r="DL6" s="130" t="s">
        <v>65</v>
      </c>
      <c r="DM6" s="130" t="s">
        <v>66</v>
      </c>
      <c r="DN6" s="123" t="s">
        <v>67</v>
      </c>
      <c r="DO6" s="123" t="s">
        <v>68</v>
      </c>
      <c r="DP6" s="123"/>
      <c r="DQ6" s="123" t="s">
        <v>69</v>
      </c>
      <c r="DR6" s="123" t="s">
        <v>70</v>
      </c>
      <c r="DS6" s="123" t="s">
        <v>71</v>
      </c>
      <c r="DT6" s="123" t="s">
        <v>72</v>
      </c>
      <c r="DU6" s="123"/>
    </row>
    <row r="7" spans="1:125" s="14" customFormat="1" ht="51" customHeight="1" x14ac:dyDescent="0.2">
      <c r="A7" s="122"/>
      <c r="B7" s="140"/>
      <c r="C7" s="122"/>
      <c r="D7" s="119"/>
      <c r="E7" s="119"/>
      <c r="F7" s="121"/>
      <c r="G7" s="119"/>
      <c r="H7" s="122"/>
      <c r="I7" s="119"/>
      <c r="J7" s="119"/>
      <c r="K7" s="122"/>
      <c r="L7" s="122"/>
      <c r="M7" s="122"/>
      <c r="N7" s="119" t="s">
        <v>73</v>
      </c>
      <c r="O7" s="119" t="s">
        <v>74</v>
      </c>
      <c r="P7" s="119" t="s">
        <v>75</v>
      </c>
      <c r="Q7" s="119" t="s">
        <v>76</v>
      </c>
      <c r="R7" s="119" t="s">
        <v>77</v>
      </c>
      <c r="S7" s="119" t="s">
        <v>78</v>
      </c>
      <c r="T7" s="122"/>
      <c r="U7" s="122"/>
      <c r="V7" s="119" t="s">
        <v>73</v>
      </c>
      <c r="W7" s="119" t="s">
        <v>74</v>
      </c>
      <c r="X7" s="119" t="s">
        <v>75</v>
      </c>
      <c r="Y7" s="119" t="s">
        <v>79</v>
      </c>
      <c r="Z7" s="119" t="s">
        <v>77</v>
      </c>
      <c r="AA7" s="119" t="s">
        <v>78</v>
      </c>
      <c r="AB7" s="122"/>
      <c r="AC7" s="122"/>
      <c r="AD7" s="119" t="s">
        <v>73</v>
      </c>
      <c r="AE7" s="119" t="s">
        <v>74</v>
      </c>
      <c r="AF7" s="119" t="s">
        <v>75</v>
      </c>
      <c r="AG7" s="119" t="s">
        <v>76</v>
      </c>
      <c r="AH7" s="119" t="s">
        <v>77</v>
      </c>
      <c r="AI7" s="119" t="s">
        <v>78</v>
      </c>
      <c r="AJ7" s="122"/>
      <c r="AK7" s="122"/>
      <c r="AL7" s="122"/>
      <c r="AM7" s="122"/>
      <c r="AN7" s="124"/>
      <c r="AO7" s="125"/>
      <c r="AP7" s="122"/>
      <c r="AQ7" s="122"/>
      <c r="AR7" s="126"/>
      <c r="AS7" s="126"/>
      <c r="AT7" s="126"/>
      <c r="AU7" s="122" t="s">
        <v>26</v>
      </c>
      <c r="AV7" s="122"/>
      <c r="AW7" s="122" t="s">
        <v>80</v>
      </c>
      <c r="AX7" s="122"/>
      <c r="AY7" s="122" t="s">
        <v>81</v>
      </c>
      <c r="AZ7" s="122"/>
      <c r="BA7" s="122" t="s">
        <v>3</v>
      </c>
      <c r="BB7" s="126"/>
      <c r="BC7" s="126"/>
      <c r="BD7" s="122"/>
      <c r="BE7" s="122"/>
      <c r="BF7" s="122"/>
      <c r="BG7" s="122"/>
      <c r="BH7" s="135"/>
      <c r="BI7" s="136"/>
      <c r="BJ7" s="137"/>
      <c r="BK7" s="122"/>
      <c r="BL7" s="122"/>
      <c r="BM7" s="122"/>
      <c r="BN7" s="122"/>
      <c r="BO7" s="122"/>
      <c r="BP7" s="122"/>
      <c r="BQ7" s="122"/>
      <c r="BR7" s="122"/>
      <c r="BS7" s="126"/>
      <c r="BT7" s="126"/>
      <c r="BU7" s="126"/>
      <c r="BV7" s="126"/>
      <c r="BW7" s="126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5"/>
      <c r="DF7" s="125"/>
      <c r="DG7" s="125"/>
      <c r="DH7" s="131"/>
      <c r="DI7" s="139"/>
      <c r="DJ7" s="131"/>
      <c r="DK7" s="131"/>
      <c r="DL7" s="131"/>
      <c r="DM7" s="131"/>
      <c r="DN7" s="123"/>
      <c r="DO7" s="123"/>
      <c r="DP7" s="123"/>
      <c r="DQ7" s="123"/>
      <c r="DR7" s="123"/>
      <c r="DS7" s="123"/>
      <c r="DT7" s="123"/>
      <c r="DU7" s="123"/>
    </row>
    <row r="8" spans="1:125" s="14" customFormat="1" ht="62.25" x14ac:dyDescent="0.2">
      <c r="A8" s="122"/>
      <c r="B8" s="140"/>
      <c r="C8" s="122"/>
      <c r="D8" s="119"/>
      <c r="E8" s="119"/>
      <c r="F8" s="121"/>
      <c r="G8" s="119"/>
      <c r="H8" s="122"/>
      <c r="I8" s="119"/>
      <c r="J8" s="119"/>
      <c r="K8" s="122"/>
      <c r="L8" s="122"/>
      <c r="M8" s="122"/>
      <c r="N8" s="119"/>
      <c r="O8" s="119"/>
      <c r="P8" s="119"/>
      <c r="Q8" s="119"/>
      <c r="R8" s="119"/>
      <c r="S8" s="119"/>
      <c r="T8" s="122"/>
      <c r="U8" s="122"/>
      <c r="V8" s="119"/>
      <c r="W8" s="119"/>
      <c r="X8" s="119"/>
      <c r="Y8" s="119"/>
      <c r="Z8" s="119"/>
      <c r="AA8" s="119"/>
      <c r="AB8" s="122"/>
      <c r="AC8" s="122"/>
      <c r="AD8" s="119"/>
      <c r="AE8" s="119"/>
      <c r="AF8" s="119"/>
      <c r="AG8" s="119"/>
      <c r="AH8" s="119"/>
      <c r="AI8" s="119"/>
      <c r="AJ8" s="122"/>
      <c r="AK8" s="122"/>
      <c r="AL8" s="122"/>
      <c r="AM8" s="122"/>
      <c r="AN8" s="105" t="s">
        <v>82</v>
      </c>
      <c r="AO8" s="125"/>
      <c r="AP8" s="122"/>
      <c r="AQ8" s="122"/>
      <c r="AR8" s="53" t="s">
        <v>83</v>
      </c>
      <c r="AS8" s="51">
        <v>0.3</v>
      </c>
      <c r="AT8" s="53" t="s">
        <v>3</v>
      </c>
      <c r="AU8" s="80" t="s">
        <v>84</v>
      </c>
      <c r="AV8" s="80" t="s">
        <v>85</v>
      </c>
      <c r="AW8" s="80" t="s">
        <v>84</v>
      </c>
      <c r="AX8" s="80" t="s">
        <v>85</v>
      </c>
      <c r="AY8" s="80" t="s">
        <v>84</v>
      </c>
      <c r="AZ8" s="80" t="s">
        <v>85</v>
      </c>
      <c r="BA8" s="122"/>
      <c r="BB8" s="79" t="s">
        <v>86</v>
      </c>
      <c r="BC8" s="53" t="s">
        <v>3</v>
      </c>
      <c r="BD8" s="79" t="s">
        <v>86</v>
      </c>
      <c r="BE8" s="79" t="s">
        <v>3</v>
      </c>
      <c r="BF8" s="79" t="s">
        <v>86</v>
      </c>
      <c r="BG8" s="79" t="s">
        <v>3</v>
      </c>
      <c r="BH8" s="80" t="s">
        <v>83</v>
      </c>
      <c r="BI8" s="79" t="s">
        <v>87</v>
      </c>
      <c r="BJ8" s="79" t="s">
        <v>2</v>
      </c>
      <c r="BK8" s="67" t="s">
        <v>88</v>
      </c>
      <c r="BL8" s="80" t="s">
        <v>89</v>
      </c>
      <c r="BM8" s="79" t="s">
        <v>2</v>
      </c>
      <c r="BN8" s="79" t="s">
        <v>86</v>
      </c>
      <c r="BO8" s="79" t="s">
        <v>2</v>
      </c>
      <c r="BP8" s="79" t="s">
        <v>86</v>
      </c>
      <c r="BQ8" s="79" t="s">
        <v>90</v>
      </c>
      <c r="BR8" s="79" t="s">
        <v>2</v>
      </c>
      <c r="BS8" s="53" t="s">
        <v>86</v>
      </c>
      <c r="BT8" s="51" t="s">
        <v>0</v>
      </c>
      <c r="BU8" s="53" t="s">
        <v>91</v>
      </c>
      <c r="BV8" s="51" t="s">
        <v>86</v>
      </c>
      <c r="BW8" s="53" t="s">
        <v>91</v>
      </c>
      <c r="BX8" s="79" t="s">
        <v>86</v>
      </c>
      <c r="BY8" s="80" t="s">
        <v>2</v>
      </c>
      <c r="BZ8" s="79" t="s">
        <v>86</v>
      </c>
      <c r="CA8" s="79" t="s">
        <v>2</v>
      </c>
      <c r="CB8" s="79" t="s">
        <v>86</v>
      </c>
      <c r="CC8" s="79" t="s">
        <v>2</v>
      </c>
      <c r="CD8" s="79" t="s">
        <v>86</v>
      </c>
      <c r="CE8" s="79" t="s">
        <v>2</v>
      </c>
      <c r="CF8" s="79" t="s">
        <v>86</v>
      </c>
      <c r="CG8" s="79" t="s">
        <v>2</v>
      </c>
      <c r="CH8" s="79" t="s">
        <v>86</v>
      </c>
      <c r="CI8" s="79" t="s">
        <v>2</v>
      </c>
      <c r="CJ8" s="79" t="s">
        <v>86</v>
      </c>
      <c r="CK8" s="79" t="s">
        <v>2</v>
      </c>
      <c r="CL8" s="79" t="s">
        <v>86</v>
      </c>
      <c r="CM8" s="82" t="s">
        <v>92</v>
      </c>
      <c r="CN8" s="79" t="s">
        <v>2</v>
      </c>
      <c r="CO8" s="79" t="s">
        <v>86</v>
      </c>
      <c r="CP8" s="82" t="s">
        <v>92</v>
      </c>
      <c r="CQ8" s="79" t="s">
        <v>2</v>
      </c>
      <c r="CR8" s="79" t="s">
        <v>86</v>
      </c>
      <c r="CS8" s="79" t="s">
        <v>93</v>
      </c>
      <c r="CT8" s="79" t="s">
        <v>2</v>
      </c>
      <c r="CU8" s="79" t="s">
        <v>86</v>
      </c>
      <c r="CV8" s="79" t="s">
        <v>93</v>
      </c>
      <c r="CW8" s="79" t="s">
        <v>2</v>
      </c>
      <c r="CX8" s="79" t="s">
        <v>86</v>
      </c>
      <c r="CY8" s="79" t="s">
        <v>94</v>
      </c>
      <c r="CZ8" s="79" t="s">
        <v>2</v>
      </c>
      <c r="DA8" s="79" t="s">
        <v>86</v>
      </c>
      <c r="DB8" s="79" t="s">
        <v>95</v>
      </c>
      <c r="DC8" s="79" t="s">
        <v>2</v>
      </c>
      <c r="DD8" s="79" t="s">
        <v>2</v>
      </c>
      <c r="DE8" s="82">
        <v>0.3</v>
      </c>
      <c r="DF8" s="82">
        <v>0.5</v>
      </c>
      <c r="DG8" s="79" t="s">
        <v>82</v>
      </c>
      <c r="DH8" s="83" t="s">
        <v>91</v>
      </c>
      <c r="DI8" s="110" t="s">
        <v>91</v>
      </c>
      <c r="DJ8" s="83" t="s">
        <v>91</v>
      </c>
      <c r="DK8" s="83" t="s">
        <v>91</v>
      </c>
      <c r="DL8" s="83" t="s">
        <v>91</v>
      </c>
      <c r="DM8" s="83" t="s">
        <v>91</v>
      </c>
      <c r="DN8" s="123"/>
      <c r="DO8" s="81" t="s">
        <v>96</v>
      </c>
      <c r="DP8" s="81" t="s">
        <v>3</v>
      </c>
      <c r="DQ8" s="123"/>
      <c r="DR8" s="123"/>
      <c r="DS8" s="123"/>
      <c r="DT8" s="123"/>
      <c r="DU8" s="123"/>
    </row>
    <row r="9" spans="1:125" s="2" customFormat="1" ht="31.5" customHeight="1" x14ac:dyDescent="0.2">
      <c r="A9" s="53">
        <v>1</v>
      </c>
      <c r="B9" s="68" t="s">
        <v>116</v>
      </c>
      <c r="C9" s="45" t="s">
        <v>97</v>
      </c>
      <c r="D9" s="45" t="s">
        <v>119</v>
      </c>
      <c r="E9" s="46">
        <v>6</v>
      </c>
      <c r="F9" s="31"/>
      <c r="G9" s="69" t="s">
        <v>99</v>
      </c>
      <c r="H9" s="53">
        <v>17697</v>
      </c>
      <c r="I9" s="69">
        <v>5.91</v>
      </c>
      <c r="J9" s="47">
        <v>2</v>
      </c>
      <c r="K9" s="1">
        <v>122720</v>
      </c>
      <c r="L9" s="48"/>
      <c r="M9" s="53"/>
      <c r="N9" s="70"/>
      <c r="O9" s="70"/>
      <c r="P9" s="49"/>
      <c r="Q9" s="70"/>
      <c r="R9" s="70"/>
      <c r="S9" s="49"/>
      <c r="T9" s="1"/>
      <c r="U9" s="1"/>
      <c r="V9" s="70"/>
      <c r="W9" s="70"/>
      <c r="X9" s="49"/>
      <c r="Y9" s="70"/>
      <c r="Z9" s="70"/>
      <c r="AA9" s="70"/>
      <c r="AB9" s="50"/>
      <c r="AC9" s="1"/>
      <c r="AD9" s="70"/>
      <c r="AE9" s="70"/>
      <c r="AF9" s="49"/>
      <c r="AG9" s="70"/>
      <c r="AH9" s="49"/>
      <c r="AI9" s="70"/>
      <c r="AJ9" s="49"/>
      <c r="AK9" s="1"/>
      <c r="AL9" s="49"/>
      <c r="AM9" s="49">
        <v>1</v>
      </c>
      <c r="AN9" s="92">
        <v>170993</v>
      </c>
      <c r="AO9" s="51">
        <v>0.25</v>
      </c>
      <c r="AP9" s="1">
        <v>17531</v>
      </c>
      <c r="AQ9" s="1">
        <f t="shared" ref="AQ9:AQ31" si="0">AN9+AP9</f>
        <v>188524</v>
      </c>
      <c r="AR9" s="49"/>
      <c r="AS9" s="51"/>
      <c r="AT9" s="1"/>
      <c r="AU9" s="49"/>
      <c r="AV9" s="49"/>
      <c r="AW9" s="49"/>
      <c r="AX9" s="49"/>
      <c r="AY9" s="49"/>
      <c r="AZ9" s="49"/>
      <c r="BA9" s="1"/>
      <c r="BB9" s="49"/>
      <c r="BC9" s="1"/>
      <c r="BD9" s="49"/>
      <c r="BE9" s="53">
        <f>$E$4*10*BD9</f>
        <v>0</v>
      </c>
      <c r="BF9" s="49"/>
      <c r="BG9" s="53"/>
      <c r="BH9" s="32"/>
      <c r="BI9" s="71"/>
      <c r="BJ9" s="1"/>
      <c r="BK9" s="32"/>
      <c r="BL9" s="32"/>
      <c r="BM9" s="1"/>
      <c r="BN9" s="49"/>
      <c r="BO9" s="52"/>
      <c r="BP9" s="49"/>
      <c r="BQ9" s="51"/>
      <c r="BR9" s="52">
        <f t="shared" ref="BR9:BR41" si="1">17697*BQ9*BP9</f>
        <v>0</v>
      </c>
      <c r="BS9" s="49"/>
      <c r="BT9" s="51">
        <v>0.5</v>
      </c>
      <c r="BU9" s="1">
        <f t="shared" ref="BU9:BU14" si="2">AQ9*BT9*BS9</f>
        <v>0</v>
      </c>
      <c r="BV9" s="49"/>
      <c r="BW9" s="1">
        <f t="shared" ref="BW9:BW28" si="3">H9*BV9</f>
        <v>0</v>
      </c>
      <c r="BX9" s="49"/>
      <c r="BY9" s="1">
        <f t="shared" ref="BY9:BY28" si="4">H9*40%*BX9</f>
        <v>0</v>
      </c>
      <c r="BZ9" s="32"/>
      <c r="CA9" s="53">
        <f t="shared" ref="CA9:CA28" si="5">H9*30%*BZ9</f>
        <v>0</v>
      </c>
      <c r="CB9" s="49"/>
      <c r="CC9" s="1">
        <f t="shared" ref="CC9:CC28" si="6">H9*30%*CB9</f>
        <v>0</v>
      </c>
      <c r="CD9" s="32"/>
      <c r="CE9" s="1">
        <f t="shared" ref="CE9:CE28" si="7">H9*30%*CD9</f>
        <v>0</v>
      </c>
      <c r="CF9" s="32"/>
      <c r="CG9" s="1">
        <f t="shared" ref="CG9:CG28" si="8">H9*30%*CF9</f>
        <v>0</v>
      </c>
      <c r="CH9" s="32"/>
      <c r="CI9" s="1">
        <f t="shared" ref="CI9:CI28" si="9">H9*60%*CH9</f>
        <v>0</v>
      </c>
      <c r="CJ9" s="32"/>
      <c r="CK9" s="1">
        <f t="shared" ref="CK9:CK28" si="10">H9*CJ9</f>
        <v>0</v>
      </c>
      <c r="CL9" s="32"/>
      <c r="CM9" s="31">
        <v>64</v>
      </c>
      <c r="CN9" s="1">
        <f t="shared" ref="CN9:CN33" si="11">CL9*CM9*(AQ9/164)*50%</f>
        <v>0</v>
      </c>
      <c r="CO9" s="32"/>
      <c r="CP9" s="31">
        <v>32</v>
      </c>
      <c r="CQ9" s="1">
        <f t="shared" ref="CQ9:CQ33" si="12">CO9*CP9*(AQ9/164)*50%</f>
        <v>0</v>
      </c>
      <c r="CR9" s="49"/>
      <c r="CS9" s="51">
        <v>0.3</v>
      </c>
      <c r="CT9" s="1">
        <f t="shared" ref="CT9:CT41" si="13">H9*CS9*CR9</f>
        <v>0</v>
      </c>
      <c r="CU9" s="49"/>
      <c r="CV9" s="51">
        <v>0.35</v>
      </c>
      <c r="CW9" s="1">
        <f t="shared" ref="CW9:CW12" si="14">H9*CV9*CU9</f>
        <v>0</v>
      </c>
      <c r="CX9" s="49"/>
      <c r="CY9" s="51">
        <v>0.3</v>
      </c>
      <c r="CZ9" s="1">
        <f t="shared" ref="CZ9:CZ12" si="15">H9*CY9*CX9</f>
        <v>0</v>
      </c>
      <c r="DA9" s="49"/>
      <c r="DB9" s="53">
        <v>34</v>
      </c>
      <c r="DC9" s="1">
        <f t="shared" ref="DC9:DC41" si="16">$E$4*DB9*DA9</f>
        <v>0</v>
      </c>
      <c r="DD9" s="1"/>
      <c r="DE9" s="51">
        <v>0.3</v>
      </c>
      <c r="DF9" s="51"/>
      <c r="DG9" s="1">
        <f t="shared" ref="DG9:DG22" si="17">(AQ9*DE9)+(AQ9*DF9)</f>
        <v>56557.2</v>
      </c>
      <c r="DH9" s="1">
        <f t="shared" ref="DH9:DH41" si="18">DG9+BA9+BJ9+BM9+CT9+BR9+CA9+BY9+CC9+AT9+BC9+BE9+BG9+DD9+BO9+CE9+CG9+CI9+CK9+CN9+CQ9+CW9+CZ9+DC9+BU9+BW9</f>
        <v>56557.2</v>
      </c>
      <c r="DI9" s="92">
        <v>227907</v>
      </c>
      <c r="DJ9" s="1">
        <f t="shared" ref="DJ9:DJ41" si="19">(DI9-DG9)*1.5%</f>
        <v>2570.2469999999998</v>
      </c>
      <c r="DK9" s="1">
        <f t="shared" ref="DK9:DK41" si="20">((DI9-DG9)-((DI9-DG9)*10%))*6%</f>
        <v>9252.8891999999978</v>
      </c>
      <c r="DL9" s="1">
        <f t="shared" ref="DL9:DL41" si="21">((DI9-DG9)-((DI9-DG9)*10%))*3.5%</f>
        <v>5397.5186999999996</v>
      </c>
      <c r="DM9" s="1">
        <f t="shared" ref="DM9:DM41" si="22">DI9*3%</f>
        <v>6837.21</v>
      </c>
      <c r="DN9" s="54">
        <f>DI9*12/1000</f>
        <v>2734.884</v>
      </c>
      <c r="DO9" s="54">
        <v>1</v>
      </c>
      <c r="DP9" s="54">
        <f t="shared" ref="DP9:DP20" si="23">AQ9*DO9/1000</f>
        <v>188.524</v>
      </c>
      <c r="DQ9" s="54">
        <f>DJ9*12/1000</f>
        <v>30.842963999999998</v>
      </c>
      <c r="DR9" s="54">
        <f t="shared" ref="DQ9:DT21" si="24">DK9*12/1000</f>
        <v>111.03467039999997</v>
      </c>
      <c r="DS9" s="54">
        <f t="shared" si="24"/>
        <v>64.770224399999989</v>
      </c>
      <c r="DT9" s="54">
        <f t="shared" si="24"/>
        <v>82.046520000000001</v>
      </c>
      <c r="DU9" s="54">
        <f t="shared" ref="DU9:DU20" si="25">DN9+DP9+DQ9+DR9+DS9+DT9</f>
        <v>3212.1023787999998</v>
      </c>
    </row>
    <row r="10" spans="1:125" s="2" customFormat="1" ht="12.75" x14ac:dyDescent="0.2">
      <c r="A10" s="53">
        <v>2</v>
      </c>
      <c r="B10" s="68" t="s">
        <v>6</v>
      </c>
      <c r="C10" s="45" t="s">
        <v>100</v>
      </c>
      <c r="D10" s="45" t="s">
        <v>98</v>
      </c>
      <c r="E10" s="69">
        <v>12</v>
      </c>
      <c r="F10" s="72"/>
      <c r="G10" s="69" t="s">
        <v>101</v>
      </c>
      <c r="H10" s="53">
        <v>17697</v>
      </c>
      <c r="I10" s="73">
        <v>3.58</v>
      </c>
      <c r="J10" s="47">
        <v>2</v>
      </c>
      <c r="K10" s="1">
        <v>84717</v>
      </c>
      <c r="L10" s="48"/>
      <c r="M10" s="53"/>
      <c r="N10" s="49"/>
      <c r="O10" s="49"/>
      <c r="P10" s="49"/>
      <c r="Q10" s="49"/>
      <c r="R10" s="49"/>
      <c r="S10" s="49"/>
      <c r="T10" s="53"/>
      <c r="U10" s="1"/>
      <c r="V10" s="49"/>
      <c r="W10" s="49"/>
      <c r="X10" s="49"/>
      <c r="Y10" s="49"/>
      <c r="Z10" s="49"/>
      <c r="AA10" s="49"/>
      <c r="AB10" s="50"/>
      <c r="AC10" s="1"/>
      <c r="AD10" s="49"/>
      <c r="AE10" s="49"/>
      <c r="AF10" s="49"/>
      <c r="AG10" s="49"/>
      <c r="AH10" s="49"/>
      <c r="AI10" s="49"/>
      <c r="AJ10" s="49"/>
      <c r="AK10" s="1"/>
      <c r="AL10" s="49"/>
      <c r="AM10" s="49">
        <v>0.5</v>
      </c>
      <c r="AN10" s="92">
        <v>117998</v>
      </c>
      <c r="AO10" s="51">
        <v>0.25</v>
      </c>
      <c r="AP10" s="1">
        <v>12102</v>
      </c>
      <c r="AQ10" s="1">
        <f>AN10+AP10</f>
        <v>130100</v>
      </c>
      <c r="AR10" s="49"/>
      <c r="AS10" s="51"/>
      <c r="AT10" s="1"/>
      <c r="AU10" s="49"/>
      <c r="AV10" s="49"/>
      <c r="AW10" s="49"/>
      <c r="AX10" s="49"/>
      <c r="AY10" s="49"/>
      <c r="AZ10" s="49"/>
      <c r="BA10" s="1"/>
      <c r="BB10" s="49"/>
      <c r="BC10" s="1"/>
      <c r="BD10" s="49"/>
      <c r="BE10" s="53">
        <f t="shared" ref="BE10:BE41" si="26">$E$4*10*BD10</f>
        <v>0</v>
      </c>
      <c r="BF10" s="49"/>
      <c r="BG10" s="53"/>
      <c r="BH10" s="32"/>
      <c r="BI10" s="31"/>
      <c r="BJ10" s="1"/>
      <c r="BK10" s="32"/>
      <c r="BL10" s="32"/>
      <c r="BM10" s="1"/>
      <c r="BN10" s="49"/>
      <c r="BO10" s="52"/>
      <c r="BP10" s="49"/>
      <c r="BQ10" s="51"/>
      <c r="BR10" s="52">
        <f t="shared" si="1"/>
        <v>0</v>
      </c>
      <c r="BS10" s="49"/>
      <c r="BT10" s="51">
        <v>0.35</v>
      </c>
      <c r="BU10" s="1">
        <f t="shared" si="2"/>
        <v>0</v>
      </c>
      <c r="BV10" s="49"/>
      <c r="BW10" s="1">
        <f t="shared" si="3"/>
        <v>0</v>
      </c>
      <c r="BX10" s="49"/>
      <c r="BY10" s="1">
        <f t="shared" si="4"/>
        <v>0</v>
      </c>
      <c r="BZ10" s="32"/>
      <c r="CA10" s="53">
        <f t="shared" si="5"/>
        <v>0</v>
      </c>
      <c r="CB10" s="49"/>
      <c r="CC10" s="1">
        <f t="shared" si="6"/>
        <v>0</v>
      </c>
      <c r="CD10" s="32"/>
      <c r="CE10" s="1">
        <f t="shared" si="7"/>
        <v>0</v>
      </c>
      <c r="CF10" s="32"/>
      <c r="CG10" s="1">
        <f t="shared" si="8"/>
        <v>0</v>
      </c>
      <c r="CH10" s="32"/>
      <c r="CI10" s="1">
        <f t="shared" si="9"/>
        <v>0</v>
      </c>
      <c r="CJ10" s="32"/>
      <c r="CK10" s="1">
        <f t="shared" si="10"/>
        <v>0</v>
      </c>
      <c r="CL10" s="32"/>
      <c r="CM10" s="31">
        <v>64</v>
      </c>
      <c r="CN10" s="1">
        <f t="shared" si="11"/>
        <v>0</v>
      </c>
      <c r="CO10" s="32"/>
      <c r="CP10" s="31">
        <v>32</v>
      </c>
      <c r="CQ10" s="1">
        <f t="shared" si="12"/>
        <v>0</v>
      </c>
      <c r="CR10" s="49"/>
      <c r="CS10" s="51">
        <v>0.3</v>
      </c>
      <c r="CT10" s="1">
        <f t="shared" si="13"/>
        <v>0</v>
      </c>
      <c r="CU10" s="49"/>
      <c r="CV10" s="51">
        <v>0.35</v>
      </c>
      <c r="CW10" s="1">
        <f t="shared" si="14"/>
        <v>0</v>
      </c>
      <c r="CX10" s="49"/>
      <c r="CY10" s="51">
        <v>0.3</v>
      </c>
      <c r="CZ10" s="1">
        <f t="shared" si="15"/>
        <v>0</v>
      </c>
      <c r="DA10" s="49"/>
      <c r="DB10" s="53"/>
      <c r="DC10" s="1">
        <f t="shared" si="16"/>
        <v>0</v>
      </c>
      <c r="DD10" s="1"/>
      <c r="DE10" s="51">
        <v>0.3</v>
      </c>
      <c r="DF10" s="51"/>
      <c r="DG10" s="1">
        <f t="shared" si="17"/>
        <v>39030</v>
      </c>
      <c r="DH10" s="1">
        <f t="shared" si="18"/>
        <v>39030</v>
      </c>
      <c r="DI10" s="92">
        <v>157331</v>
      </c>
      <c r="DJ10" s="1">
        <f t="shared" si="19"/>
        <v>1774.5149999999999</v>
      </c>
      <c r="DK10" s="1">
        <f t="shared" si="20"/>
        <v>6388.253999999999</v>
      </c>
      <c r="DL10" s="1">
        <f t="shared" si="21"/>
        <v>3726.4815000000003</v>
      </c>
      <c r="DM10" s="1">
        <f t="shared" si="22"/>
        <v>4719.9299999999994</v>
      </c>
      <c r="DN10" s="54">
        <f t="shared" ref="DN10:DN41" si="27">DI10*12/1000</f>
        <v>1887.972</v>
      </c>
      <c r="DO10" s="54">
        <v>1</v>
      </c>
      <c r="DP10" s="54">
        <f t="shared" si="23"/>
        <v>130.1</v>
      </c>
      <c r="DQ10" s="54">
        <f t="shared" si="24"/>
        <v>21.294180000000001</v>
      </c>
      <c r="DR10" s="54">
        <f t="shared" si="24"/>
        <v>76.659047999999984</v>
      </c>
      <c r="DS10" s="54">
        <f t="shared" si="24"/>
        <v>44.717778000000003</v>
      </c>
      <c r="DT10" s="54">
        <f t="shared" si="24"/>
        <v>56.63915999999999</v>
      </c>
      <c r="DU10" s="54">
        <f t="shared" si="25"/>
        <v>2217.3821660000003</v>
      </c>
    </row>
    <row r="11" spans="1:125" s="2" customFormat="1" ht="12.75" x14ac:dyDescent="0.2">
      <c r="A11" s="53">
        <v>3</v>
      </c>
      <c r="B11" s="68" t="s">
        <v>6</v>
      </c>
      <c r="C11" s="45" t="s">
        <v>104</v>
      </c>
      <c r="D11" s="45" t="s">
        <v>98</v>
      </c>
      <c r="E11" s="69">
        <v>7</v>
      </c>
      <c r="F11" s="72"/>
      <c r="G11" s="69" t="s">
        <v>101</v>
      </c>
      <c r="H11" s="53">
        <v>17697</v>
      </c>
      <c r="I11" s="73">
        <v>3.58</v>
      </c>
      <c r="J11" s="47">
        <v>2</v>
      </c>
      <c r="K11" s="1">
        <v>67077</v>
      </c>
      <c r="L11" s="48"/>
      <c r="M11" s="53"/>
      <c r="N11" s="49"/>
      <c r="O11" s="49"/>
      <c r="P11" s="49"/>
      <c r="Q11" s="49"/>
      <c r="R11" s="49"/>
      <c r="S11" s="49"/>
      <c r="T11" s="53"/>
      <c r="U11" s="1"/>
      <c r="V11" s="49"/>
      <c r="W11" s="49"/>
      <c r="X11" s="49"/>
      <c r="Y11" s="49"/>
      <c r="Z11" s="49"/>
      <c r="AA11" s="49"/>
      <c r="AB11" s="50"/>
      <c r="AC11" s="1"/>
      <c r="AD11" s="49"/>
      <c r="AE11" s="49"/>
      <c r="AF11" s="49"/>
      <c r="AG11" s="49"/>
      <c r="AH11" s="49"/>
      <c r="AI11" s="49"/>
      <c r="AJ11" s="49"/>
      <c r="AK11" s="1"/>
      <c r="AL11" s="49"/>
      <c r="AM11" s="49">
        <v>1</v>
      </c>
      <c r="AN11" s="92">
        <v>93428</v>
      </c>
      <c r="AO11" s="51">
        <v>0.25</v>
      </c>
      <c r="AP11" s="1">
        <v>9582</v>
      </c>
      <c r="AQ11" s="1">
        <f t="shared" si="0"/>
        <v>103010</v>
      </c>
      <c r="AR11" s="49"/>
      <c r="AS11" s="51"/>
      <c r="AT11" s="1"/>
      <c r="AU11" s="49"/>
      <c r="AV11" s="49"/>
      <c r="AW11" s="49"/>
      <c r="AX11" s="49"/>
      <c r="AY11" s="49"/>
      <c r="AZ11" s="49"/>
      <c r="BA11" s="1"/>
      <c r="BB11" s="49"/>
      <c r="BC11" s="1"/>
      <c r="BD11" s="49"/>
      <c r="BE11" s="53">
        <f t="shared" si="26"/>
        <v>0</v>
      </c>
      <c r="BF11" s="49"/>
      <c r="BG11" s="53"/>
      <c r="BH11" s="32"/>
      <c r="BI11" s="31"/>
      <c r="BJ11" s="1"/>
      <c r="BK11" s="32"/>
      <c r="BL11" s="32"/>
      <c r="BM11" s="1"/>
      <c r="BN11" s="49"/>
      <c r="BO11" s="52"/>
      <c r="BP11" s="49"/>
      <c r="BQ11" s="51"/>
      <c r="BR11" s="52">
        <f t="shared" si="1"/>
        <v>0</v>
      </c>
      <c r="BS11" s="74"/>
      <c r="BT11" s="51">
        <v>0.3</v>
      </c>
      <c r="BU11" s="1">
        <f t="shared" si="2"/>
        <v>0</v>
      </c>
      <c r="BV11" s="49"/>
      <c r="BW11" s="1">
        <f t="shared" si="3"/>
        <v>0</v>
      </c>
      <c r="BX11" s="49"/>
      <c r="BY11" s="1">
        <f t="shared" si="4"/>
        <v>0</v>
      </c>
      <c r="BZ11" s="32"/>
      <c r="CA11" s="53">
        <f t="shared" si="5"/>
        <v>0</v>
      </c>
      <c r="CB11" s="49"/>
      <c r="CC11" s="1">
        <f t="shared" si="6"/>
        <v>0</v>
      </c>
      <c r="CD11" s="32"/>
      <c r="CE11" s="1">
        <f t="shared" si="7"/>
        <v>0</v>
      </c>
      <c r="CF11" s="32"/>
      <c r="CG11" s="1">
        <f t="shared" si="8"/>
        <v>0</v>
      </c>
      <c r="CH11" s="32"/>
      <c r="CI11" s="1">
        <f t="shared" si="9"/>
        <v>0</v>
      </c>
      <c r="CJ11" s="32"/>
      <c r="CK11" s="1">
        <f t="shared" si="10"/>
        <v>0</v>
      </c>
      <c r="CL11" s="32"/>
      <c r="CM11" s="31">
        <v>64</v>
      </c>
      <c r="CN11" s="1">
        <f t="shared" si="11"/>
        <v>0</v>
      </c>
      <c r="CO11" s="32"/>
      <c r="CP11" s="31">
        <v>32</v>
      </c>
      <c r="CQ11" s="1">
        <f t="shared" si="12"/>
        <v>0</v>
      </c>
      <c r="CR11" s="49"/>
      <c r="CS11" s="51">
        <v>0.3</v>
      </c>
      <c r="CT11" s="1">
        <f t="shared" si="13"/>
        <v>0</v>
      </c>
      <c r="CU11" s="49"/>
      <c r="CV11" s="51">
        <v>0.35</v>
      </c>
      <c r="CW11" s="1">
        <f t="shared" si="14"/>
        <v>0</v>
      </c>
      <c r="CX11" s="49"/>
      <c r="CY11" s="51">
        <v>0.3</v>
      </c>
      <c r="CZ11" s="1">
        <f t="shared" si="15"/>
        <v>0</v>
      </c>
      <c r="DA11" s="49"/>
      <c r="DB11" s="53"/>
      <c r="DC11" s="1">
        <f t="shared" si="16"/>
        <v>0</v>
      </c>
      <c r="DD11" s="1"/>
      <c r="DE11" s="51">
        <v>0.3</v>
      </c>
      <c r="DF11" s="51"/>
      <c r="DG11" s="1">
        <f t="shared" si="17"/>
        <v>30903</v>
      </c>
      <c r="DH11" s="1">
        <f t="shared" si="18"/>
        <v>30903</v>
      </c>
      <c r="DI11" s="92">
        <v>124571</v>
      </c>
      <c r="DJ11" s="1">
        <f t="shared" si="19"/>
        <v>1405.02</v>
      </c>
      <c r="DK11" s="1">
        <f t="shared" si="20"/>
        <v>5058.0719999999992</v>
      </c>
      <c r="DL11" s="1">
        <f t="shared" si="21"/>
        <v>2950.5420000000004</v>
      </c>
      <c r="DM11" s="1">
        <f t="shared" si="22"/>
        <v>3737.1299999999997</v>
      </c>
      <c r="DN11" s="54">
        <f t="shared" si="27"/>
        <v>1494.8520000000001</v>
      </c>
      <c r="DO11" s="54">
        <v>1</v>
      </c>
      <c r="DP11" s="54">
        <f t="shared" si="23"/>
        <v>103.01</v>
      </c>
      <c r="DQ11" s="54">
        <f t="shared" si="24"/>
        <v>16.860239999999997</v>
      </c>
      <c r="DR11" s="54">
        <f t="shared" si="24"/>
        <v>60.696863999999984</v>
      </c>
      <c r="DS11" s="54">
        <f t="shared" si="24"/>
        <v>35.406503999999998</v>
      </c>
      <c r="DT11" s="54">
        <f t="shared" si="24"/>
        <v>44.845559999999999</v>
      </c>
      <c r="DU11" s="54">
        <f t="shared" si="25"/>
        <v>1755.6711680000001</v>
      </c>
    </row>
    <row r="12" spans="1:125" s="2" customFormat="1" ht="12.75" x14ac:dyDescent="0.2">
      <c r="A12" s="53">
        <v>4</v>
      </c>
      <c r="B12" s="68" t="s">
        <v>6</v>
      </c>
      <c r="C12" s="45" t="s">
        <v>104</v>
      </c>
      <c r="D12" s="45" t="s">
        <v>98</v>
      </c>
      <c r="E12" s="69">
        <v>2</v>
      </c>
      <c r="F12" s="72"/>
      <c r="G12" s="69" t="s">
        <v>101</v>
      </c>
      <c r="H12" s="53">
        <v>17697</v>
      </c>
      <c r="I12" s="73">
        <v>3.58</v>
      </c>
      <c r="J12" s="47">
        <v>2</v>
      </c>
      <c r="K12" s="1">
        <v>67077</v>
      </c>
      <c r="L12" s="48"/>
      <c r="M12" s="53"/>
      <c r="N12" s="49"/>
      <c r="O12" s="49"/>
      <c r="P12" s="49"/>
      <c r="Q12" s="49"/>
      <c r="R12" s="49"/>
      <c r="S12" s="49"/>
      <c r="T12" s="53"/>
      <c r="U12" s="1"/>
      <c r="V12" s="49"/>
      <c r="W12" s="49"/>
      <c r="X12" s="49"/>
      <c r="Y12" s="49"/>
      <c r="Z12" s="49"/>
      <c r="AA12" s="49"/>
      <c r="AB12" s="50"/>
      <c r="AC12" s="1"/>
      <c r="AD12" s="49"/>
      <c r="AE12" s="49"/>
      <c r="AF12" s="49"/>
      <c r="AG12" s="49"/>
      <c r="AH12" s="49"/>
      <c r="AI12" s="49"/>
      <c r="AJ12" s="49"/>
      <c r="AK12" s="1"/>
      <c r="AL12" s="49"/>
      <c r="AM12" s="49">
        <v>1</v>
      </c>
      <c r="AN12" s="92">
        <v>93428</v>
      </c>
      <c r="AO12" s="51">
        <v>0.25</v>
      </c>
      <c r="AP12" s="1">
        <v>9582</v>
      </c>
      <c r="AQ12" s="1">
        <f t="shared" si="0"/>
        <v>103010</v>
      </c>
      <c r="AR12" s="49"/>
      <c r="AS12" s="51"/>
      <c r="AT12" s="1"/>
      <c r="AU12" s="49"/>
      <c r="AV12" s="49"/>
      <c r="AW12" s="49"/>
      <c r="AX12" s="49"/>
      <c r="AY12" s="49"/>
      <c r="AZ12" s="49"/>
      <c r="BA12" s="1"/>
      <c r="BB12" s="49"/>
      <c r="BC12" s="1"/>
      <c r="BD12" s="49"/>
      <c r="BE12" s="53">
        <f t="shared" si="26"/>
        <v>0</v>
      </c>
      <c r="BF12" s="49"/>
      <c r="BG12" s="53"/>
      <c r="BH12" s="32"/>
      <c r="BI12" s="31"/>
      <c r="BJ12" s="1"/>
      <c r="BK12" s="32"/>
      <c r="BL12" s="32"/>
      <c r="BM12" s="1"/>
      <c r="BN12" s="49"/>
      <c r="BO12" s="52"/>
      <c r="BP12" s="49"/>
      <c r="BQ12" s="51"/>
      <c r="BR12" s="52">
        <f t="shared" si="1"/>
        <v>0</v>
      </c>
      <c r="BS12" s="74"/>
      <c r="BT12" s="51">
        <v>0.3</v>
      </c>
      <c r="BU12" s="1">
        <f t="shared" si="2"/>
        <v>0</v>
      </c>
      <c r="BV12" s="49"/>
      <c r="BW12" s="1">
        <f t="shared" si="3"/>
        <v>0</v>
      </c>
      <c r="BX12" s="49"/>
      <c r="BY12" s="1">
        <f t="shared" si="4"/>
        <v>0</v>
      </c>
      <c r="BZ12" s="32"/>
      <c r="CA12" s="53">
        <f t="shared" si="5"/>
        <v>0</v>
      </c>
      <c r="CB12" s="49"/>
      <c r="CC12" s="1">
        <f t="shared" si="6"/>
        <v>0</v>
      </c>
      <c r="CD12" s="32"/>
      <c r="CE12" s="1">
        <f t="shared" si="7"/>
        <v>0</v>
      </c>
      <c r="CF12" s="32"/>
      <c r="CG12" s="1">
        <f t="shared" si="8"/>
        <v>0</v>
      </c>
      <c r="CH12" s="32"/>
      <c r="CI12" s="1">
        <f t="shared" si="9"/>
        <v>0</v>
      </c>
      <c r="CJ12" s="32"/>
      <c r="CK12" s="1">
        <f t="shared" si="10"/>
        <v>0</v>
      </c>
      <c r="CL12" s="32"/>
      <c r="CM12" s="31">
        <v>64</v>
      </c>
      <c r="CN12" s="1">
        <f t="shared" si="11"/>
        <v>0</v>
      </c>
      <c r="CO12" s="32"/>
      <c r="CP12" s="31">
        <v>32</v>
      </c>
      <c r="CQ12" s="1">
        <f t="shared" si="12"/>
        <v>0</v>
      </c>
      <c r="CR12" s="49"/>
      <c r="CS12" s="51">
        <v>0.3</v>
      </c>
      <c r="CT12" s="1">
        <f t="shared" si="13"/>
        <v>0</v>
      </c>
      <c r="CU12" s="49"/>
      <c r="CV12" s="51">
        <v>0.35</v>
      </c>
      <c r="CW12" s="1">
        <f t="shared" si="14"/>
        <v>0</v>
      </c>
      <c r="CX12" s="49"/>
      <c r="CY12" s="51">
        <v>0.3</v>
      </c>
      <c r="CZ12" s="1">
        <f t="shared" si="15"/>
        <v>0</v>
      </c>
      <c r="DA12" s="49"/>
      <c r="DB12" s="53"/>
      <c r="DC12" s="1">
        <f t="shared" si="16"/>
        <v>0</v>
      </c>
      <c r="DD12" s="1"/>
      <c r="DE12" s="51">
        <v>0.3</v>
      </c>
      <c r="DF12" s="51"/>
      <c r="DG12" s="1">
        <f t="shared" si="17"/>
        <v>30903</v>
      </c>
      <c r="DH12" s="1">
        <f t="shared" si="18"/>
        <v>30903</v>
      </c>
      <c r="DI12" s="92">
        <v>124571</v>
      </c>
      <c r="DJ12" s="1">
        <f t="shared" si="19"/>
        <v>1405.02</v>
      </c>
      <c r="DK12" s="1">
        <f t="shared" si="20"/>
        <v>5058.0719999999992</v>
      </c>
      <c r="DL12" s="1">
        <f t="shared" si="21"/>
        <v>2950.5420000000004</v>
      </c>
      <c r="DM12" s="1">
        <f t="shared" si="22"/>
        <v>3737.1299999999997</v>
      </c>
      <c r="DN12" s="54">
        <f t="shared" si="27"/>
        <v>1494.8520000000001</v>
      </c>
      <c r="DO12" s="54">
        <v>1</v>
      </c>
      <c r="DP12" s="54">
        <f t="shared" si="23"/>
        <v>103.01</v>
      </c>
      <c r="DQ12" s="54">
        <f t="shared" si="24"/>
        <v>16.860239999999997</v>
      </c>
      <c r="DR12" s="54">
        <f t="shared" si="24"/>
        <v>60.696863999999984</v>
      </c>
      <c r="DS12" s="54">
        <f t="shared" si="24"/>
        <v>35.406503999999998</v>
      </c>
      <c r="DT12" s="54">
        <f t="shared" si="24"/>
        <v>44.845559999999999</v>
      </c>
      <c r="DU12" s="54">
        <f t="shared" si="25"/>
        <v>1755.6711680000001</v>
      </c>
    </row>
    <row r="13" spans="1:125" s="2" customFormat="1" ht="12.75" x14ac:dyDescent="0.2">
      <c r="A13" s="53">
        <v>5</v>
      </c>
      <c r="B13" s="68" t="s">
        <v>6</v>
      </c>
      <c r="C13" s="45" t="s">
        <v>104</v>
      </c>
      <c r="D13" s="45" t="s">
        <v>98</v>
      </c>
      <c r="E13" s="69">
        <v>2</v>
      </c>
      <c r="F13" s="72"/>
      <c r="G13" s="69" t="s">
        <v>101</v>
      </c>
      <c r="H13" s="53">
        <v>17697</v>
      </c>
      <c r="I13" s="73">
        <v>3.58</v>
      </c>
      <c r="J13" s="47">
        <v>2</v>
      </c>
      <c r="K13" s="1">
        <v>67077</v>
      </c>
      <c r="L13" s="48"/>
      <c r="M13" s="53"/>
      <c r="N13" s="49"/>
      <c r="O13" s="49"/>
      <c r="P13" s="49"/>
      <c r="Q13" s="49"/>
      <c r="R13" s="49"/>
      <c r="S13" s="49"/>
      <c r="T13" s="53"/>
      <c r="U13" s="1"/>
      <c r="V13" s="49"/>
      <c r="W13" s="49"/>
      <c r="X13" s="49"/>
      <c r="Y13" s="49"/>
      <c r="Z13" s="49"/>
      <c r="AA13" s="49"/>
      <c r="AB13" s="50"/>
      <c r="AC13" s="1"/>
      <c r="AD13" s="49"/>
      <c r="AE13" s="49"/>
      <c r="AF13" s="49"/>
      <c r="AG13" s="49"/>
      <c r="AH13" s="49"/>
      <c r="AI13" s="49"/>
      <c r="AJ13" s="49"/>
      <c r="AK13" s="1"/>
      <c r="AL13" s="49"/>
      <c r="AM13" s="49">
        <v>1</v>
      </c>
      <c r="AN13" s="92">
        <v>93428</v>
      </c>
      <c r="AO13" s="51">
        <v>0.25</v>
      </c>
      <c r="AP13" s="1">
        <v>9582</v>
      </c>
      <c r="AQ13" s="1">
        <f t="shared" si="0"/>
        <v>103010</v>
      </c>
      <c r="AR13" s="49"/>
      <c r="AS13" s="51"/>
      <c r="AT13" s="1"/>
      <c r="AU13" s="49"/>
      <c r="AV13" s="49"/>
      <c r="AW13" s="49"/>
      <c r="AX13" s="49"/>
      <c r="AY13" s="49"/>
      <c r="AZ13" s="49"/>
      <c r="BA13" s="1"/>
      <c r="BB13" s="49"/>
      <c r="BC13" s="1"/>
      <c r="BD13" s="49"/>
      <c r="BE13" s="53"/>
      <c r="BF13" s="49"/>
      <c r="BG13" s="53"/>
      <c r="BH13" s="32"/>
      <c r="BI13" s="31"/>
      <c r="BJ13" s="1"/>
      <c r="BK13" s="32"/>
      <c r="BL13" s="32"/>
      <c r="BM13" s="1"/>
      <c r="BN13" s="49"/>
      <c r="BO13" s="52"/>
      <c r="BP13" s="49"/>
      <c r="BQ13" s="51"/>
      <c r="BR13" s="52"/>
      <c r="BS13" s="74"/>
      <c r="BT13" s="51"/>
      <c r="BU13" s="1"/>
      <c r="BV13" s="49"/>
      <c r="BW13" s="1"/>
      <c r="BX13" s="49"/>
      <c r="BY13" s="1"/>
      <c r="BZ13" s="32"/>
      <c r="CA13" s="53"/>
      <c r="CB13" s="49"/>
      <c r="CC13" s="1"/>
      <c r="CD13" s="32"/>
      <c r="CE13" s="1"/>
      <c r="CF13" s="32"/>
      <c r="CG13" s="1"/>
      <c r="CH13" s="32"/>
      <c r="CI13" s="1"/>
      <c r="CJ13" s="32"/>
      <c r="CK13" s="1"/>
      <c r="CL13" s="32"/>
      <c r="CM13" s="31">
        <v>64</v>
      </c>
      <c r="CN13" s="1"/>
      <c r="CO13" s="32"/>
      <c r="CP13" s="31"/>
      <c r="CQ13" s="1"/>
      <c r="CR13" s="49"/>
      <c r="CS13" s="51"/>
      <c r="CT13" s="1"/>
      <c r="CU13" s="49"/>
      <c r="CV13" s="51"/>
      <c r="CW13" s="1"/>
      <c r="CX13" s="49"/>
      <c r="CY13" s="51"/>
      <c r="CZ13" s="1"/>
      <c r="DA13" s="49"/>
      <c r="DB13" s="53"/>
      <c r="DC13" s="1"/>
      <c r="DD13" s="1"/>
      <c r="DE13" s="51">
        <v>0.3</v>
      </c>
      <c r="DF13" s="51"/>
      <c r="DG13" s="1">
        <f t="shared" si="17"/>
        <v>30903</v>
      </c>
      <c r="DH13" s="1">
        <f t="shared" si="18"/>
        <v>30903</v>
      </c>
      <c r="DI13" s="92">
        <v>124571</v>
      </c>
      <c r="DJ13" s="1">
        <f t="shared" si="19"/>
        <v>1405.02</v>
      </c>
      <c r="DK13" s="1">
        <f t="shared" si="20"/>
        <v>5058.0719999999992</v>
      </c>
      <c r="DL13" s="1">
        <f t="shared" si="21"/>
        <v>2950.5420000000004</v>
      </c>
      <c r="DM13" s="1">
        <f t="shared" si="22"/>
        <v>3737.1299999999997</v>
      </c>
      <c r="DN13" s="54">
        <f t="shared" si="27"/>
        <v>1494.8520000000001</v>
      </c>
      <c r="DO13" s="54">
        <v>1</v>
      </c>
      <c r="DP13" s="54">
        <f>AQ13*DO13/1000</f>
        <v>103.01</v>
      </c>
      <c r="DQ13" s="54">
        <f t="shared" si="24"/>
        <v>16.860239999999997</v>
      </c>
      <c r="DR13" s="54">
        <f t="shared" si="24"/>
        <v>60.696863999999984</v>
      </c>
      <c r="DS13" s="54">
        <f t="shared" si="24"/>
        <v>35.406503999999998</v>
      </c>
      <c r="DT13" s="54">
        <f t="shared" si="24"/>
        <v>44.845559999999999</v>
      </c>
      <c r="DU13" s="54">
        <f t="shared" si="25"/>
        <v>1755.6711680000001</v>
      </c>
    </row>
    <row r="14" spans="1:125" s="2" customFormat="1" ht="12.75" x14ac:dyDescent="0.2">
      <c r="A14" s="53">
        <v>6</v>
      </c>
      <c r="B14" s="68" t="s">
        <v>6</v>
      </c>
      <c r="C14" s="45" t="s">
        <v>104</v>
      </c>
      <c r="D14" s="45" t="s">
        <v>102</v>
      </c>
      <c r="E14" s="69">
        <v>4</v>
      </c>
      <c r="F14" s="72"/>
      <c r="G14" s="69" t="s">
        <v>101</v>
      </c>
      <c r="H14" s="53">
        <v>17697</v>
      </c>
      <c r="I14" s="73">
        <v>3.58</v>
      </c>
      <c r="J14" s="47">
        <v>2</v>
      </c>
      <c r="K14" s="1">
        <v>67077</v>
      </c>
      <c r="L14" s="48"/>
      <c r="M14" s="53"/>
      <c r="N14" s="49"/>
      <c r="O14" s="49"/>
      <c r="P14" s="49"/>
      <c r="Q14" s="49"/>
      <c r="R14" s="49"/>
      <c r="S14" s="49"/>
      <c r="T14" s="53"/>
      <c r="U14" s="1"/>
      <c r="V14" s="49"/>
      <c r="W14" s="49"/>
      <c r="X14" s="49"/>
      <c r="Y14" s="49"/>
      <c r="Z14" s="49"/>
      <c r="AA14" s="49"/>
      <c r="AB14" s="50"/>
      <c r="AC14" s="1"/>
      <c r="AD14" s="49"/>
      <c r="AE14" s="49"/>
      <c r="AF14" s="49"/>
      <c r="AG14" s="49"/>
      <c r="AH14" s="49"/>
      <c r="AI14" s="49"/>
      <c r="AJ14" s="49"/>
      <c r="AK14" s="1"/>
      <c r="AL14" s="49"/>
      <c r="AM14" s="49">
        <v>1</v>
      </c>
      <c r="AN14" s="92">
        <v>93428</v>
      </c>
      <c r="AO14" s="51">
        <v>0.25</v>
      </c>
      <c r="AP14" s="1">
        <v>9582</v>
      </c>
      <c r="AQ14" s="1">
        <f t="shared" si="0"/>
        <v>103010</v>
      </c>
      <c r="AR14" s="49"/>
      <c r="AS14" s="51"/>
      <c r="AT14" s="1"/>
      <c r="AU14" s="49"/>
      <c r="AV14" s="49"/>
      <c r="AW14" s="49"/>
      <c r="AX14" s="49"/>
      <c r="AY14" s="49"/>
      <c r="AZ14" s="49"/>
      <c r="BA14" s="1"/>
      <c r="BB14" s="49"/>
      <c r="BC14" s="1"/>
      <c r="BD14" s="49"/>
      <c r="BE14" s="53">
        <f t="shared" si="26"/>
        <v>0</v>
      </c>
      <c r="BF14" s="49"/>
      <c r="BG14" s="53"/>
      <c r="BH14" s="32"/>
      <c r="BI14" s="31"/>
      <c r="BJ14" s="1"/>
      <c r="BK14" s="32"/>
      <c r="BL14" s="32"/>
      <c r="BM14" s="1"/>
      <c r="BN14" s="49"/>
      <c r="BO14" s="52"/>
      <c r="BP14" s="49"/>
      <c r="BQ14" s="51"/>
      <c r="BR14" s="52">
        <f t="shared" si="1"/>
        <v>0</v>
      </c>
      <c r="BS14" s="74"/>
      <c r="BT14" s="51">
        <v>0.3</v>
      </c>
      <c r="BU14" s="1">
        <f t="shared" si="2"/>
        <v>0</v>
      </c>
      <c r="BV14" s="49"/>
      <c r="BW14" s="1">
        <f t="shared" si="3"/>
        <v>0</v>
      </c>
      <c r="BX14" s="49"/>
      <c r="BY14" s="1">
        <f t="shared" si="4"/>
        <v>0</v>
      </c>
      <c r="BZ14" s="32"/>
      <c r="CA14" s="53">
        <f t="shared" si="5"/>
        <v>0</v>
      </c>
      <c r="CB14" s="49"/>
      <c r="CC14" s="1">
        <f t="shared" si="6"/>
        <v>0</v>
      </c>
      <c r="CD14" s="32"/>
      <c r="CE14" s="1">
        <f t="shared" si="7"/>
        <v>0</v>
      </c>
      <c r="CF14" s="32"/>
      <c r="CG14" s="1">
        <f t="shared" si="8"/>
        <v>0</v>
      </c>
      <c r="CH14" s="32"/>
      <c r="CI14" s="1">
        <f t="shared" si="9"/>
        <v>0</v>
      </c>
      <c r="CJ14" s="32"/>
      <c r="CK14" s="1">
        <f t="shared" si="10"/>
        <v>0</v>
      </c>
      <c r="CL14" s="32"/>
      <c r="CM14" s="31">
        <v>64</v>
      </c>
      <c r="CN14" s="1">
        <f t="shared" si="11"/>
        <v>0</v>
      </c>
      <c r="CO14" s="32"/>
      <c r="CP14" s="31">
        <v>32</v>
      </c>
      <c r="CQ14" s="1">
        <f t="shared" si="12"/>
        <v>0</v>
      </c>
      <c r="CR14" s="49"/>
      <c r="CS14" s="51">
        <v>0.3</v>
      </c>
      <c r="CT14" s="1">
        <f t="shared" si="13"/>
        <v>0</v>
      </c>
      <c r="CU14" s="49"/>
      <c r="CV14" s="51">
        <v>0.35</v>
      </c>
      <c r="CW14" s="1">
        <f>H14*CV14*CU14</f>
        <v>0</v>
      </c>
      <c r="CX14" s="49"/>
      <c r="CY14" s="51">
        <v>0.3</v>
      </c>
      <c r="CZ14" s="1">
        <f>H14*CY14*CX14</f>
        <v>0</v>
      </c>
      <c r="DA14" s="49"/>
      <c r="DB14" s="53"/>
      <c r="DC14" s="1">
        <f t="shared" si="16"/>
        <v>0</v>
      </c>
      <c r="DD14" s="1"/>
      <c r="DE14" s="51">
        <v>0.3</v>
      </c>
      <c r="DF14" s="51"/>
      <c r="DG14" s="1">
        <f t="shared" si="17"/>
        <v>30903</v>
      </c>
      <c r="DH14" s="1">
        <f t="shared" si="18"/>
        <v>30903</v>
      </c>
      <c r="DI14" s="92">
        <v>124571</v>
      </c>
      <c r="DJ14" s="1">
        <f t="shared" si="19"/>
        <v>1405.02</v>
      </c>
      <c r="DK14" s="1">
        <f t="shared" si="20"/>
        <v>5058.0719999999992</v>
      </c>
      <c r="DL14" s="1">
        <f t="shared" si="21"/>
        <v>2950.5420000000004</v>
      </c>
      <c r="DM14" s="1">
        <f t="shared" si="22"/>
        <v>3737.1299999999997</v>
      </c>
      <c r="DN14" s="54">
        <f t="shared" si="27"/>
        <v>1494.8520000000001</v>
      </c>
      <c r="DO14" s="54">
        <v>1</v>
      </c>
      <c r="DP14" s="54">
        <f t="shared" si="23"/>
        <v>103.01</v>
      </c>
      <c r="DQ14" s="54">
        <f t="shared" si="24"/>
        <v>16.860239999999997</v>
      </c>
      <c r="DR14" s="54">
        <f t="shared" si="24"/>
        <v>60.696863999999984</v>
      </c>
      <c r="DS14" s="54">
        <f t="shared" si="24"/>
        <v>35.406503999999998</v>
      </c>
      <c r="DT14" s="54">
        <f t="shared" si="24"/>
        <v>44.845559999999999</v>
      </c>
      <c r="DU14" s="54">
        <f t="shared" si="25"/>
        <v>1755.6711680000001</v>
      </c>
    </row>
    <row r="15" spans="1:125" s="2" customFormat="1" ht="12.75" x14ac:dyDescent="0.2">
      <c r="A15" s="53">
        <v>7</v>
      </c>
      <c r="B15" s="68" t="s">
        <v>6</v>
      </c>
      <c r="C15" s="45" t="s">
        <v>104</v>
      </c>
      <c r="D15" s="45" t="s">
        <v>102</v>
      </c>
      <c r="E15" s="69">
        <v>4</v>
      </c>
      <c r="F15" s="72"/>
      <c r="G15" s="69" t="s">
        <v>101</v>
      </c>
      <c r="H15" s="53">
        <v>17697</v>
      </c>
      <c r="I15" s="73">
        <v>3.58</v>
      </c>
      <c r="J15" s="47">
        <v>2</v>
      </c>
      <c r="K15" s="1">
        <v>67077</v>
      </c>
      <c r="L15" s="48"/>
      <c r="M15" s="53"/>
      <c r="N15" s="49"/>
      <c r="O15" s="49"/>
      <c r="P15" s="49"/>
      <c r="Q15" s="49"/>
      <c r="R15" s="49"/>
      <c r="S15" s="49"/>
      <c r="T15" s="53"/>
      <c r="U15" s="1"/>
      <c r="V15" s="49"/>
      <c r="W15" s="49"/>
      <c r="X15" s="49"/>
      <c r="Y15" s="49"/>
      <c r="Z15" s="49"/>
      <c r="AA15" s="49"/>
      <c r="AB15" s="50"/>
      <c r="AC15" s="1"/>
      <c r="AD15" s="49"/>
      <c r="AE15" s="49"/>
      <c r="AF15" s="49"/>
      <c r="AG15" s="49"/>
      <c r="AH15" s="49"/>
      <c r="AI15" s="49"/>
      <c r="AJ15" s="49"/>
      <c r="AK15" s="1"/>
      <c r="AL15" s="49"/>
      <c r="AM15" s="49">
        <v>1</v>
      </c>
      <c r="AN15" s="92">
        <v>93428</v>
      </c>
      <c r="AO15" s="51">
        <v>0.25</v>
      </c>
      <c r="AP15" s="1">
        <v>9582</v>
      </c>
      <c r="AQ15" s="1">
        <f t="shared" si="0"/>
        <v>103010</v>
      </c>
      <c r="AR15" s="49"/>
      <c r="AS15" s="51"/>
      <c r="AT15" s="1"/>
      <c r="AU15" s="49"/>
      <c r="AV15" s="49"/>
      <c r="AW15" s="49"/>
      <c r="AX15" s="49"/>
      <c r="AY15" s="49"/>
      <c r="AZ15" s="49"/>
      <c r="BA15" s="1"/>
      <c r="BB15" s="49"/>
      <c r="BC15" s="1"/>
      <c r="BD15" s="49"/>
      <c r="BE15" s="53"/>
      <c r="BF15" s="49"/>
      <c r="BG15" s="53"/>
      <c r="BH15" s="32"/>
      <c r="BI15" s="31"/>
      <c r="BJ15" s="1"/>
      <c r="BK15" s="32"/>
      <c r="BL15" s="32"/>
      <c r="BM15" s="1"/>
      <c r="BN15" s="49"/>
      <c r="BO15" s="52"/>
      <c r="BP15" s="49"/>
      <c r="BQ15" s="51"/>
      <c r="BR15" s="52"/>
      <c r="BS15" s="74"/>
      <c r="BT15" s="51"/>
      <c r="BU15" s="1"/>
      <c r="BV15" s="49"/>
      <c r="BW15" s="1"/>
      <c r="BX15" s="49"/>
      <c r="BY15" s="1"/>
      <c r="BZ15" s="32"/>
      <c r="CA15" s="53"/>
      <c r="CB15" s="49"/>
      <c r="CC15" s="1"/>
      <c r="CD15" s="32"/>
      <c r="CE15" s="1"/>
      <c r="CF15" s="32"/>
      <c r="CG15" s="1"/>
      <c r="CH15" s="32"/>
      <c r="CI15" s="1"/>
      <c r="CJ15" s="32"/>
      <c r="CK15" s="1"/>
      <c r="CL15" s="32"/>
      <c r="CM15" s="31">
        <v>64</v>
      </c>
      <c r="CN15" s="1"/>
      <c r="CO15" s="32"/>
      <c r="CP15" s="31"/>
      <c r="CQ15" s="1"/>
      <c r="CR15" s="49"/>
      <c r="CS15" s="51"/>
      <c r="CT15" s="1"/>
      <c r="CU15" s="49"/>
      <c r="CV15" s="51"/>
      <c r="CW15" s="1"/>
      <c r="CX15" s="49"/>
      <c r="CY15" s="51"/>
      <c r="CZ15" s="1"/>
      <c r="DA15" s="49"/>
      <c r="DB15" s="53"/>
      <c r="DC15" s="1"/>
      <c r="DD15" s="1"/>
      <c r="DE15" s="51">
        <v>0.3</v>
      </c>
      <c r="DF15" s="51"/>
      <c r="DG15" s="1">
        <f t="shared" si="17"/>
        <v>30903</v>
      </c>
      <c r="DH15" s="1">
        <f t="shared" si="18"/>
        <v>30903</v>
      </c>
      <c r="DI15" s="92">
        <v>124571</v>
      </c>
      <c r="DJ15" s="1">
        <f t="shared" si="19"/>
        <v>1405.02</v>
      </c>
      <c r="DK15" s="1">
        <f t="shared" si="20"/>
        <v>5058.0719999999992</v>
      </c>
      <c r="DL15" s="1">
        <f t="shared" si="21"/>
        <v>2950.5420000000004</v>
      </c>
      <c r="DM15" s="1">
        <f t="shared" si="22"/>
        <v>3737.1299999999997</v>
      </c>
      <c r="DN15" s="54">
        <f t="shared" si="27"/>
        <v>1494.8520000000001</v>
      </c>
      <c r="DO15" s="54">
        <v>1</v>
      </c>
      <c r="DP15" s="54">
        <f t="shared" si="23"/>
        <v>103.01</v>
      </c>
      <c r="DQ15" s="54">
        <f t="shared" si="24"/>
        <v>16.860239999999997</v>
      </c>
      <c r="DR15" s="54">
        <f t="shared" si="24"/>
        <v>60.696863999999984</v>
      </c>
      <c r="DS15" s="54">
        <f t="shared" si="24"/>
        <v>35.406503999999998</v>
      </c>
      <c r="DT15" s="54">
        <f t="shared" si="24"/>
        <v>44.845559999999999</v>
      </c>
      <c r="DU15" s="54">
        <f t="shared" si="25"/>
        <v>1755.6711680000001</v>
      </c>
    </row>
    <row r="16" spans="1:125" s="2" customFormat="1" ht="12.75" x14ac:dyDescent="0.2">
      <c r="A16" s="53">
        <v>8</v>
      </c>
      <c r="B16" s="68" t="s">
        <v>6</v>
      </c>
      <c r="C16" s="45" t="s">
        <v>104</v>
      </c>
      <c r="D16" s="45" t="s">
        <v>102</v>
      </c>
      <c r="E16" s="69">
        <v>2</v>
      </c>
      <c r="F16" s="72"/>
      <c r="G16" s="69" t="s">
        <v>101</v>
      </c>
      <c r="H16" s="53">
        <v>17697</v>
      </c>
      <c r="I16" s="73">
        <v>3.58</v>
      </c>
      <c r="J16" s="47">
        <v>2</v>
      </c>
      <c r="K16" s="1">
        <v>67077</v>
      </c>
      <c r="L16" s="48"/>
      <c r="M16" s="53"/>
      <c r="N16" s="49"/>
      <c r="O16" s="49"/>
      <c r="P16" s="49"/>
      <c r="Q16" s="49"/>
      <c r="R16" s="49"/>
      <c r="S16" s="49"/>
      <c r="T16" s="53"/>
      <c r="U16" s="1"/>
      <c r="V16" s="49"/>
      <c r="W16" s="49"/>
      <c r="X16" s="49"/>
      <c r="Y16" s="49"/>
      <c r="Z16" s="49"/>
      <c r="AA16" s="49"/>
      <c r="AB16" s="50"/>
      <c r="AC16" s="1"/>
      <c r="AD16" s="49"/>
      <c r="AE16" s="49"/>
      <c r="AF16" s="49"/>
      <c r="AG16" s="49"/>
      <c r="AH16" s="49"/>
      <c r="AI16" s="49"/>
      <c r="AJ16" s="49"/>
      <c r="AK16" s="1"/>
      <c r="AL16" s="49"/>
      <c r="AM16" s="49">
        <v>1</v>
      </c>
      <c r="AN16" s="92">
        <v>93428</v>
      </c>
      <c r="AO16" s="51">
        <v>0.25</v>
      </c>
      <c r="AP16" s="1">
        <v>9582</v>
      </c>
      <c r="AQ16" s="1">
        <f t="shared" si="0"/>
        <v>103010</v>
      </c>
      <c r="AR16" s="49"/>
      <c r="AS16" s="51"/>
      <c r="AT16" s="1"/>
      <c r="AU16" s="49"/>
      <c r="AV16" s="49"/>
      <c r="AW16" s="49"/>
      <c r="AX16" s="49"/>
      <c r="AY16" s="49"/>
      <c r="AZ16" s="49"/>
      <c r="BA16" s="1"/>
      <c r="BB16" s="49"/>
      <c r="BC16" s="1"/>
      <c r="BD16" s="49"/>
      <c r="BE16" s="53"/>
      <c r="BF16" s="49"/>
      <c r="BG16" s="53"/>
      <c r="BH16" s="32"/>
      <c r="BI16" s="31"/>
      <c r="BJ16" s="1"/>
      <c r="BK16" s="32"/>
      <c r="BL16" s="32"/>
      <c r="BM16" s="1"/>
      <c r="BN16" s="49"/>
      <c r="BO16" s="52"/>
      <c r="BP16" s="49"/>
      <c r="BQ16" s="51"/>
      <c r="BR16" s="52"/>
      <c r="BS16" s="74"/>
      <c r="BT16" s="51"/>
      <c r="BU16" s="1"/>
      <c r="BV16" s="49"/>
      <c r="BW16" s="1"/>
      <c r="BX16" s="49"/>
      <c r="BY16" s="1"/>
      <c r="BZ16" s="32"/>
      <c r="CA16" s="53"/>
      <c r="CB16" s="49"/>
      <c r="CC16" s="1"/>
      <c r="CD16" s="32"/>
      <c r="CE16" s="1"/>
      <c r="CF16" s="32"/>
      <c r="CG16" s="1"/>
      <c r="CH16" s="32"/>
      <c r="CI16" s="1"/>
      <c r="CJ16" s="32"/>
      <c r="CK16" s="1"/>
      <c r="CL16" s="32"/>
      <c r="CM16" s="31">
        <v>64</v>
      </c>
      <c r="CN16" s="1"/>
      <c r="CO16" s="32"/>
      <c r="CP16" s="31"/>
      <c r="CQ16" s="1"/>
      <c r="CR16" s="49"/>
      <c r="CS16" s="51"/>
      <c r="CT16" s="1"/>
      <c r="CU16" s="49"/>
      <c r="CV16" s="51"/>
      <c r="CW16" s="1"/>
      <c r="CX16" s="49"/>
      <c r="CY16" s="51"/>
      <c r="CZ16" s="1"/>
      <c r="DA16" s="49"/>
      <c r="DB16" s="53"/>
      <c r="DC16" s="1"/>
      <c r="DD16" s="1"/>
      <c r="DE16" s="51">
        <v>0.3</v>
      </c>
      <c r="DF16" s="51"/>
      <c r="DG16" s="1">
        <f t="shared" si="17"/>
        <v>30903</v>
      </c>
      <c r="DH16" s="1">
        <f t="shared" si="18"/>
        <v>30903</v>
      </c>
      <c r="DI16" s="92">
        <v>124571</v>
      </c>
      <c r="DJ16" s="1">
        <f t="shared" si="19"/>
        <v>1405.02</v>
      </c>
      <c r="DK16" s="1">
        <f t="shared" si="20"/>
        <v>5058.0719999999992</v>
      </c>
      <c r="DL16" s="1">
        <f t="shared" si="21"/>
        <v>2950.5420000000004</v>
      </c>
      <c r="DM16" s="1">
        <f t="shared" si="22"/>
        <v>3737.1299999999997</v>
      </c>
      <c r="DN16" s="54">
        <f t="shared" si="27"/>
        <v>1494.8520000000001</v>
      </c>
      <c r="DO16" s="54">
        <v>1</v>
      </c>
      <c r="DP16" s="54">
        <f t="shared" si="23"/>
        <v>103.01</v>
      </c>
      <c r="DQ16" s="54">
        <f t="shared" si="24"/>
        <v>16.860239999999997</v>
      </c>
      <c r="DR16" s="54">
        <f t="shared" si="24"/>
        <v>60.696863999999984</v>
      </c>
      <c r="DS16" s="54">
        <f t="shared" si="24"/>
        <v>35.406503999999998</v>
      </c>
      <c r="DT16" s="54">
        <f t="shared" si="24"/>
        <v>44.845559999999999</v>
      </c>
      <c r="DU16" s="54">
        <f t="shared" si="25"/>
        <v>1755.6711680000001</v>
      </c>
    </row>
    <row r="17" spans="1:127" s="2" customFormat="1" ht="12.75" x14ac:dyDescent="0.2">
      <c r="A17" s="53">
        <v>9</v>
      </c>
      <c r="B17" s="68" t="s">
        <v>6</v>
      </c>
      <c r="C17" s="45" t="s">
        <v>104</v>
      </c>
      <c r="D17" s="45" t="s">
        <v>102</v>
      </c>
      <c r="E17" s="69">
        <v>3</v>
      </c>
      <c r="F17" s="72"/>
      <c r="G17" s="69" t="s">
        <v>130</v>
      </c>
      <c r="H17" s="53">
        <v>17697</v>
      </c>
      <c r="I17" s="73">
        <v>3.52</v>
      </c>
      <c r="J17" s="47">
        <v>2</v>
      </c>
      <c r="K17" s="1">
        <v>67077</v>
      </c>
      <c r="L17" s="48"/>
      <c r="M17" s="53"/>
      <c r="N17" s="49"/>
      <c r="O17" s="49"/>
      <c r="P17" s="49"/>
      <c r="Q17" s="49"/>
      <c r="R17" s="49"/>
      <c r="S17" s="49"/>
      <c r="T17" s="53"/>
      <c r="U17" s="1"/>
      <c r="V17" s="49"/>
      <c r="W17" s="49"/>
      <c r="X17" s="49"/>
      <c r="Y17" s="49"/>
      <c r="Z17" s="49"/>
      <c r="AA17" s="49"/>
      <c r="AB17" s="50"/>
      <c r="AC17" s="1"/>
      <c r="AD17" s="49"/>
      <c r="AE17" s="49"/>
      <c r="AF17" s="49"/>
      <c r="AG17" s="49"/>
      <c r="AH17" s="49"/>
      <c r="AI17" s="49"/>
      <c r="AJ17" s="49"/>
      <c r="AK17" s="1"/>
      <c r="AL17" s="49"/>
      <c r="AM17" s="49">
        <v>1</v>
      </c>
      <c r="AN17" s="92">
        <v>93428</v>
      </c>
      <c r="AO17" s="51">
        <v>1.25</v>
      </c>
      <c r="AP17" s="1">
        <v>9583</v>
      </c>
      <c r="AQ17" s="1">
        <f t="shared" ref="AQ17:AQ18" si="28">AN17+AP17</f>
        <v>103011</v>
      </c>
      <c r="AR17" s="49"/>
      <c r="AS17" s="51"/>
      <c r="AT17" s="1"/>
      <c r="AU17" s="49"/>
      <c r="AV17" s="49"/>
      <c r="AW17" s="49"/>
      <c r="AX17" s="49"/>
      <c r="AY17" s="49"/>
      <c r="AZ17" s="49"/>
      <c r="BA17" s="1"/>
      <c r="BB17" s="49"/>
      <c r="BC17" s="1"/>
      <c r="BD17" s="49"/>
      <c r="BE17" s="53"/>
      <c r="BF17" s="49"/>
      <c r="BG17" s="53"/>
      <c r="BH17" s="32"/>
      <c r="BI17" s="31"/>
      <c r="BJ17" s="1"/>
      <c r="BK17" s="32"/>
      <c r="BL17" s="32"/>
      <c r="BM17" s="1"/>
      <c r="BN17" s="49"/>
      <c r="BO17" s="52"/>
      <c r="BP17" s="49"/>
      <c r="BQ17" s="51"/>
      <c r="BR17" s="52"/>
      <c r="BS17" s="74"/>
      <c r="BT17" s="51"/>
      <c r="BU17" s="1"/>
      <c r="BV17" s="49"/>
      <c r="BW17" s="1"/>
      <c r="BX17" s="49"/>
      <c r="BY17" s="1"/>
      <c r="BZ17" s="32"/>
      <c r="CA17" s="53"/>
      <c r="CB17" s="49"/>
      <c r="CC17" s="1"/>
      <c r="CD17" s="32"/>
      <c r="CE17" s="1"/>
      <c r="CF17" s="32"/>
      <c r="CG17" s="1"/>
      <c r="CH17" s="32"/>
      <c r="CI17" s="1"/>
      <c r="CJ17" s="32"/>
      <c r="CK17" s="1"/>
      <c r="CL17" s="32"/>
      <c r="CM17" s="31">
        <v>64</v>
      </c>
      <c r="CN17" s="1"/>
      <c r="CO17" s="32"/>
      <c r="CP17" s="31"/>
      <c r="CQ17" s="1"/>
      <c r="CR17" s="49"/>
      <c r="CS17" s="51"/>
      <c r="CT17" s="1"/>
      <c r="CU17" s="49"/>
      <c r="CV17" s="51"/>
      <c r="CW17" s="1"/>
      <c r="CX17" s="49"/>
      <c r="CY17" s="51"/>
      <c r="CZ17" s="1"/>
      <c r="DA17" s="49"/>
      <c r="DB17" s="53"/>
      <c r="DC17" s="1"/>
      <c r="DD17" s="1"/>
      <c r="DE17" s="51">
        <v>0.3</v>
      </c>
      <c r="DF17" s="51"/>
      <c r="DG17" s="1">
        <f t="shared" ref="DG17:DG18" si="29">(AQ17*DE17)+(AQ17*DF17)</f>
        <v>30903.3</v>
      </c>
      <c r="DH17" s="1">
        <f t="shared" ref="DH17:DH18" si="30">DG17+BA17+BJ17+BM17+CT17+BR17+CA17+BY17+CC17+AT17+BC17+BE17+BG17+DD17+BO17+CE17+CG17+CI17+CK17+CN17+CQ17+CW17+CZ17+DC17+BU17+BW17</f>
        <v>30903.3</v>
      </c>
      <c r="DI17" s="92">
        <v>124571</v>
      </c>
      <c r="DJ17" s="1">
        <f t="shared" ref="DJ17:DJ18" si="31">(DI17-DG17)*1.5%</f>
        <v>1405.0155</v>
      </c>
      <c r="DK17" s="1">
        <f t="shared" ref="DK17:DK18" si="32">((DI17-DG17)-((DI17-DG17)*10%))*6%</f>
        <v>5058.0557999999992</v>
      </c>
      <c r="DL17" s="1">
        <f t="shared" ref="DL17:DL18" si="33">((DI17-DG17)-((DI17-DG17)*10%))*3.5%</f>
        <v>2950.5325499999999</v>
      </c>
      <c r="DM17" s="1">
        <f t="shared" ref="DM17:DM18" si="34">DI17*3%</f>
        <v>3737.1299999999997</v>
      </c>
      <c r="DN17" s="54">
        <f t="shared" ref="DN17:DN18" si="35">DI17*12/1000</f>
        <v>1494.8520000000001</v>
      </c>
      <c r="DO17" s="54">
        <v>2</v>
      </c>
      <c r="DP17" s="54">
        <v>77</v>
      </c>
      <c r="DQ17" s="54">
        <f t="shared" ref="DQ17:DQ18" si="36">DJ17*12/1000</f>
        <v>16.860186000000002</v>
      </c>
      <c r="DR17" s="54">
        <f t="shared" ref="DR17:DR18" si="37">DK17*12/1000</f>
        <v>60.696669599999993</v>
      </c>
      <c r="DS17" s="54">
        <f t="shared" ref="DS17:DS18" si="38">DL17*12/1000</f>
        <v>35.406390600000002</v>
      </c>
      <c r="DT17" s="54">
        <f t="shared" ref="DT17:DT18" si="39">DM17*12/1000</f>
        <v>44.845559999999999</v>
      </c>
      <c r="DU17" s="54">
        <f t="shared" ref="DU17:DU18" si="40">DN17+DP17+DQ17+DR17+DS17+DT17</f>
        <v>1729.6608062</v>
      </c>
    </row>
    <row r="18" spans="1:127" s="2" customFormat="1" ht="12.75" x14ac:dyDescent="0.2">
      <c r="A18" s="53">
        <v>10</v>
      </c>
      <c r="B18" s="68" t="s">
        <v>6</v>
      </c>
      <c r="C18" s="45" t="s">
        <v>104</v>
      </c>
      <c r="D18" s="45" t="s">
        <v>102</v>
      </c>
      <c r="E18" s="69">
        <v>4</v>
      </c>
      <c r="F18" s="72"/>
      <c r="G18" s="69" t="s">
        <v>131</v>
      </c>
      <c r="H18" s="53">
        <v>17697</v>
      </c>
      <c r="I18" s="73">
        <v>3.52</v>
      </c>
      <c r="J18" s="47">
        <v>2</v>
      </c>
      <c r="K18" s="1">
        <v>67077</v>
      </c>
      <c r="L18" s="48"/>
      <c r="M18" s="53"/>
      <c r="N18" s="49"/>
      <c r="O18" s="49"/>
      <c r="P18" s="49"/>
      <c r="Q18" s="49"/>
      <c r="R18" s="49"/>
      <c r="S18" s="49"/>
      <c r="T18" s="53"/>
      <c r="U18" s="1"/>
      <c r="V18" s="49"/>
      <c r="W18" s="49"/>
      <c r="X18" s="49"/>
      <c r="Y18" s="49"/>
      <c r="Z18" s="49"/>
      <c r="AA18" s="49"/>
      <c r="AB18" s="50"/>
      <c r="AC18" s="1"/>
      <c r="AD18" s="49"/>
      <c r="AE18" s="49"/>
      <c r="AF18" s="49"/>
      <c r="AG18" s="49"/>
      <c r="AH18" s="49"/>
      <c r="AI18" s="49"/>
      <c r="AJ18" s="49"/>
      <c r="AK18" s="1"/>
      <c r="AL18" s="49"/>
      <c r="AM18" s="49">
        <v>1</v>
      </c>
      <c r="AN18" s="92">
        <v>93428</v>
      </c>
      <c r="AO18" s="51">
        <v>2.25</v>
      </c>
      <c r="AP18" s="1">
        <v>9584</v>
      </c>
      <c r="AQ18" s="1">
        <f t="shared" si="28"/>
        <v>103012</v>
      </c>
      <c r="AR18" s="49"/>
      <c r="AS18" s="51"/>
      <c r="AT18" s="1"/>
      <c r="AU18" s="49"/>
      <c r="AV18" s="49"/>
      <c r="AW18" s="49"/>
      <c r="AX18" s="49"/>
      <c r="AY18" s="49"/>
      <c r="AZ18" s="49"/>
      <c r="BA18" s="1"/>
      <c r="BB18" s="49"/>
      <c r="BC18" s="1"/>
      <c r="BD18" s="49"/>
      <c r="BE18" s="53"/>
      <c r="BF18" s="49"/>
      <c r="BG18" s="53"/>
      <c r="BH18" s="32"/>
      <c r="BI18" s="31"/>
      <c r="BJ18" s="1"/>
      <c r="BK18" s="32"/>
      <c r="BL18" s="32"/>
      <c r="BM18" s="1"/>
      <c r="BN18" s="49"/>
      <c r="BO18" s="52"/>
      <c r="BP18" s="49"/>
      <c r="BQ18" s="51"/>
      <c r="BR18" s="52"/>
      <c r="BS18" s="74"/>
      <c r="BT18" s="51"/>
      <c r="BU18" s="1"/>
      <c r="BV18" s="49"/>
      <c r="BW18" s="1"/>
      <c r="BX18" s="49"/>
      <c r="BY18" s="1"/>
      <c r="BZ18" s="32"/>
      <c r="CA18" s="53"/>
      <c r="CB18" s="49"/>
      <c r="CC18" s="1"/>
      <c r="CD18" s="32"/>
      <c r="CE18" s="1"/>
      <c r="CF18" s="32"/>
      <c r="CG18" s="1"/>
      <c r="CH18" s="32"/>
      <c r="CI18" s="1"/>
      <c r="CJ18" s="32"/>
      <c r="CK18" s="1"/>
      <c r="CL18" s="32"/>
      <c r="CM18" s="31">
        <v>64</v>
      </c>
      <c r="CN18" s="1"/>
      <c r="CO18" s="32"/>
      <c r="CP18" s="31"/>
      <c r="CQ18" s="1"/>
      <c r="CR18" s="49"/>
      <c r="CS18" s="51"/>
      <c r="CT18" s="1"/>
      <c r="CU18" s="49"/>
      <c r="CV18" s="51"/>
      <c r="CW18" s="1"/>
      <c r="CX18" s="49"/>
      <c r="CY18" s="51"/>
      <c r="CZ18" s="1"/>
      <c r="DA18" s="49"/>
      <c r="DB18" s="53"/>
      <c r="DC18" s="1"/>
      <c r="DD18" s="1"/>
      <c r="DE18" s="51">
        <v>0.3</v>
      </c>
      <c r="DF18" s="51"/>
      <c r="DG18" s="1">
        <f t="shared" si="29"/>
        <v>30903.599999999999</v>
      </c>
      <c r="DH18" s="1">
        <f t="shared" si="30"/>
        <v>30903.599999999999</v>
      </c>
      <c r="DI18" s="92">
        <v>124571</v>
      </c>
      <c r="DJ18" s="1">
        <f t="shared" si="31"/>
        <v>1405.011</v>
      </c>
      <c r="DK18" s="1">
        <f t="shared" si="32"/>
        <v>5058.0395999999992</v>
      </c>
      <c r="DL18" s="1">
        <f t="shared" si="33"/>
        <v>2950.5230999999999</v>
      </c>
      <c r="DM18" s="1">
        <f t="shared" si="34"/>
        <v>3737.1299999999997</v>
      </c>
      <c r="DN18" s="54">
        <f t="shared" si="35"/>
        <v>1494.8520000000001</v>
      </c>
      <c r="DO18" s="54">
        <v>3</v>
      </c>
      <c r="DP18" s="54">
        <v>77</v>
      </c>
      <c r="DQ18" s="54">
        <f t="shared" si="36"/>
        <v>16.860131999999997</v>
      </c>
      <c r="DR18" s="54">
        <f t="shared" si="37"/>
        <v>60.696475199999988</v>
      </c>
      <c r="DS18" s="54">
        <f t="shared" si="38"/>
        <v>35.406277199999998</v>
      </c>
      <c r="DT18" s="54">
        <f t="shared" si="39"/>
        <v>44.845559999999999</v>
      </c>
      <c r="DU18" s="54">
        <f t="shared" si="40"/>
        <v>1729.6604444</v>
      </c>
    </row>
    <row r="19" spans="1:127" s="2" customFormat="1" ht="12.75" x14ac:dyDescent="0.2">
      <c r="A19" s="53">
        <v>9</v>
      </c>
      <c r="B19" s="68" t="s">
        <v>6</v>
      </c>
      <c r="C19" s="45" t="s">
        <v>105</v>
      </c>
      <c r="D19" s="45" t="s">
        <v>102</v>
      </c>
      <c r="E19" s="69"/>
      <c r="F19" s="72"/>
      <c r="G19" s="69" t="s">
        <v>103</v>
      </c>
      <c r="H19" s="53">
        <v>17697</v>
      </c>
      <c r="I19" s="73">
        <v>3.99</v>
      </c>
      <c r="J19" s="47">
        <v>2.0499999999999998</v>
      </c>
      <c r="K19" s="1">
        <v>56217</v>
      </c>
      <c r="L19" s="48"/>
      <c r="M19" s="53"/>
      <c r="N19" s="49"/>
      <c r="O19" s="49"/>
      <c r="P19" s="49"/>
      <c r="Q19" s="49"/>
      <c r="R19" s="49"/>
      <c r="S19" s="49"/>
      <c r="T19" s="53"/>
      <c r="U19" s="1"/>
      <c r="V19" s="49"/>
      <c r="W19" s="49"/>
      <c r="X19" s="49"/>
      <c r="Y19" s="49"/>
      <c r="Z19" s="49"/>
      <c r="AA19" s="49"/>
      <c r="AB19" s="50"/>
      <c r="AC19" s="1"/>
      <c r="AD19" s="49"/>
      <c r="AE19" s="49"/>
      <c r="AF19" s="49"/>
      <c r="AG19" s="49"/>
      <c r="AH19" s="49"/>
      <c r="AI19" s="49"/>
      <c r="AJ19" s="49"/>
      <c r="AK19" s="1"/>
      <c r="AL19" s="49"/>
      <c r="AM19" s="49">
        <v>0.5</v>
      </c>
      <c r="AN19" s="92">
        <v>79933</v>
      </c>
      <c r="AO19" s="51">
        <v>0.25</v>
      </c>
      <c r="AP19" s="1">
        <v>9369</v>
      </c>
      <c r="AQ19" s="1">
        <f t="shared" si="0"/>
        <v>89302</v>
      </c>
      <c r="AR19" s="49"/>
      <c r="AS19" s="51"/>
      <c r="AT19" s="1"/>
      <c r="AU19" s="49"/>
      <c r="AV19" s="49"/>
      <c r="AW19" s="49"/>
      <c r="AX19" s="49"/>
      <c r="AY19" s="49"/>
      <c r="AZ19" s="49"/>
      <c r="BA19" s="1"/>
      <c r="BB19" s="49"/>
      <c r="BC19" s="1"/>
      <c r="BD19" s="49"/>
      <c r="BE19" s="53"/>
      <c r="BF19" s="49"/>
      <c r="BG19" s="53"/>
      <c r="BH19" s="32"/>
      <c r="BI19" s="31"/>
      <c r="BJ19" s="1"/>
      <c r="BK19" s="32"/>
      <c r="BL19" s="32"/>
      <c r="BM19" s="1"/>
      <c r="BN19" s="49"/>
      <c r="BO19" s="52"/>
      <c r="BP19" s="49"/>
      <c r="BQ19" s="51"/>
      <c r="BR19" s="52"/>
      <c r="BS19" s="49"/>
      <c r="BT19" s="51"/>
      <c r="BU19" s="1"/>
      <c r="BV19" s="49"/>
      <c r="BW19" s="1">
        <f t="shared" si="3"/>
        <v>0</v>
      </c>
      <c r="BX19" s="49"/>
      <c r="BY19" s="1">
        <f t="shared" si="4"/>
        <v>0</v>
      </c>
      <c r="BZ19" s="32"/>
      <c r="CA19" s="53">
        <f t="shared" si="5"/>
        <v>0</v>
      </c>
      <c r="CB19" s="49"/>
      <c r="CC19" s="1">
        <f t="shared" si="6"/>
        <v>0</v>
      </c>
      <c r="CD19" s="32"/>
      <c r="CE19" s="1">
        <f t="shared" si="7"/>
        <v>0</v>
      </c>
      <c r="CF19" s="32"/>
      <c r="CG19" s="1">
        <f t="shared" si="8"/>
        <v>0</v>
      </c>
      <c r="CH19" s="32"/>
      <c r="CI19" s="1">
        <f t="shared" si="9"/>
        <v>0</v>
      </c>
      <c r="CJ19" s="32"/>
      <c r="CK19" s="1">
        <f t="shared" si="10"/>
        <v>0</v>
      </c>
      <c r="CL19" s="32"/>
      <c r="CM19" s="31">
        <v>64</v>
      </c>
      <c r="CN19" s="1">
        <f t="shared" si="11"/>
        <v>0</v>
      </c>
      <c r="CO19" s="32"/>
      <c r="CP19" s="31">
        <v>32</v>
      </c>
      <c r="CQ19" s="1">
        <f t="shared" si="12"/>
        <v>0</v>
      </c>
      <c r="CR19" s="49"/>
      <c r="CS19" s="51"/>
      <c r="CT19" s="1"/>
      <c r="CU19" s="49"/>
      <c r="CV19" s="51"/>
      <c r="CW19" s="1"/>
      <c r="CX19" s="49"/>
      <c r="CY19" s="51"/>
      <c r="CZ19" s="1"/>
      <c r="DA19" s="49"/>
      <c r="DB19" s="53"/>
      <c r="DC19" s="1"/>
      <c r="DD19" s="1"/>
      <c r="DE19" s="51">
        <v>0.3</v>
      </c>
      <c r="DF19" s="51"/>
      <c r="DG19" s="1">
        <f t="shared" si="17"/>
        <v>26790.6</v>
      </c>
      <c r="DH19" s="1">
        <f t="shared" si="18"/>
        <v>26790.6</v>
      </c>
      <c r="DI19" s="92">
        <v>106577</v>
      </c>
      <c r="DJ19" s="1">
        <f t="shared" si="19"/>
        <v>1196.7959999999998</v>
      </c>
      <c r="DK19" s="1">
        <f t="shared" si="20"/>
        <v>4308.4655999999995</v>
      </c>
      <c r="DL19" s="1">
        <f t="shared" si="21"/>
        <v>2513.2716</v>
      </c>
      <c r="DM19" s="1">
        <f t="shared" si="22"/>
        <v>3197.31</v>
      </c>
      <c r="DN19" s="54">
        <f t="shared" si="27"/>
        <v>1278.924</v>
      </c>
      <c r="DO19" s="54">
        <v>1</v>
      </c>
      <c r="DP19" s="54">
        <f t="shared" si="23"/>
        <v>89.302000000000007</v>
      </c>
      <c r="DQ19" s="54">
        <f t="shared" si="24"/>
        <v>14.361551999999998</v>
      </c>
      <c r="DR19" s="54">
        <f t="shared" si="24"/>
        <v>51.701587199999992</v>
      </c>
      <c r="DS19" s="54">
        <f t="shared" si="24"/>
        <v>30.159259200000001</v>
      </c>
      <c r="DT19" s="54">
        <f t="shared" si="24"/>
        <v>38.367719999999998</v>
      </c>
      <c r="DU19" s="54">
        <f t="shared" si="25"/>
        <v>1502.8161183999998</v>
      </c>
    </row>
    <row r="20" spans="1:127" s="2" customFormat="1" ht="12.75" x14ac:dyDescent="0.2">
      <c r="A20" s="53">
        <v>10</v>
      </c>
      <c r="B20" s="75"/>
      <c r="C20" s="45" t="s">
        <v>106</v>
      </c>
      <c r="D20" s="45" t="s">
        <v>98</v>
      </c>
      <c r="E20" s="69"/>
      <c r="F20" s="72"/>
      <c r="G20" s="69" t="s">
        <v>123</v>
      </c>
      <c r="H20" s="53">
        <v>17697</v>
      </c>
      <c r="I20" s="73">
        <v>3.61</v>
      </c>
      <c r="J20" s="47">
        <v>1.45</v>
      </c>
      <c r="K20" s="1">
        <v>175920</v>
      </c>
      <c r="L20" s="48"/>
      <c r="M20" s="53"/>
      <c r="N20" s="49"/>
      <c r="O20" s="49"/>
      <c r="P20" s="49"/>
      <c r="Q20" s="49"/>
      <c r="R20" s="49"/>
      <c r="S20" s="49"/>
      <c r="T20" s="53"/>
      <c r="U20" s="1"/>
      <c r="V20" s="49"/>
      <c r="W20" s="49"/>
      <c r="X20" s="49"/>
      <c r="Y20" s="49"/>
      <c r="Z20" s="49"/>
      <c r="AA20" s="49"/>
      <c r="AB20" s="50"/>
      <c r="AC20" s="1"/>
      <c r="AD20" s="49"/>
      <c r="AE20" s="49"/>
      <c r="AF20" s="49"/>
      <c r="AG20" s="49"/>
      <c r="AH20" s="49"/>
      <c r="AI20" s="49"/>
      <c r="AJ20" s="49"/>
      <c r="AK20" s="1"/>
      <c r="AL20" s="49"/>
      <c r="AM20" s="49">
        <v>1</v>
      </c>
      <c r="AN20" s="92">
        <v>214402</v>
      </c>
      <c r="AO20" s="51"/>
      <c r="AP20" s="1"/>
      <c r="AQ20" s="1">
        <f t="shared" si="0"/>
        <v>214402</v>
      </c>
      <c r="AR20" s="49"/>
      <c r="AS20" s="51"/>
      <c r="AT20" s="1"/>
      <c r="AU20" s="49"/>
      <c r="AV20" s="49"/>
      <c r="AW20" s="49"/>
      <c r="AX20" s="49"/>
      <c r="AY20" s="49"/>
      <c r="AZ20" s="49"/>
      <c r="BA20" s="1"/>
      <c r="BB20" s="49"/>
      <c r="BC20" s="1"/>
      <c r="BD20" s="49"/>
      <c r="BE20" s="53"/>
      <c r="BF20" s="49"/>
      <c r="BG20" s="53"/>
      <c r="BH20" s="32"/>
      <c r="BI20" s="31"/>
      <c r="BJ20" s="1"/>
      <c r="BK20" s="32"/>
      <c r="BL20" s="32"/>
      <c r="BM20" s="1"/>
      <c r="BN20" s="49"/>
      <c r="BO20" s="52"/>
      <c r="BP20" s="49"/>
      <c r="BQ20" s="51"/>
      <c r="BR20" s="52"/>
      <c r="BS20" s="49"/>
      <c r="BT20" s="51"/>
      <c r="BU20" s="1"/>
      <c r="BV20" s="49"/>
      <c r="BW20" s="1">
        <f t="shared" si="3"/>
        <v>0</v>
      </c>
      <c r="BX20" s="49"/>
      <c r="BY20" s="1">
        <f t="shared" si="4"/>
        <v>0</v>
      </c>
      <c r="BZ20" s="32"/>
      <c r="CA20" s="53">
        <f t="shared" si="5"/>
        <v>0</v>
      </c>
      <c r="CB20" s="49"/>
      <c r="CC20" s="1">
        <f t="shared" si="6"/>
        <v>0</v>
      </c>
      <c r="CD20" s="32"/>
      <c r="CE20" s="1">
        <f t="shared" si="7"/>
        <v>0</v>
      </c>
      <c r="CF20" s="32"/>
      <c r="CG20" s="1">
        <f t="shared" si="8"/>
        <v>0</v>
      </c>
      <c r="CH20" s="32"/>
      <c r="CI20" s="1">
        <f t="shared" si="9"/>
        <v>0</v>
      </c>
      <c r="CJ20" s="32"/>
      <c r="CK20" s="1">
        <f t="shared" si="10"/>
        <v>0</v>
      </c>
      <c r="CL20" s="32"/>
      <c r="CM20" s="31">
        <v>64</v>
      </c>
      <c r="CN20" s="1">
        <f t="shared" si="11"/>
        <v>0</v>
      </c>
      <c r="CO20" s="32"/>
      <c r="CP20" s="31">
        <v>32</v>
      </c>
      <c r="CQ20" s="1">
        <f t="shared" si="12"/>
        <v>0</v>
      </c>
      <c r="CR20" s="49"/>
      <c r="CS20" s="51"/>
      <c r="CT20" s="1"/>
      <c r="CU20" s="49"/>
      <c r="CV20" s="51"/>
      <c r="CW20" s="1"/>
      <c r="CX20" s="49"/>
      <c r="CY20" s="51"/>
      <c r="CZ20" s="1"/>
      <c r="DA20" s="49"/>
      <c r="DB20" s="53"/>
      <c r="DC20" s="1"/>
      <c r="DD20" s="1"/>
      <c r="DE20" s="51">
        <v>0.3</v>
      </c>
      <c r="DF20" s="51"/>
      <c r="DG20" s="1">
        <f t="shared" si="17"/>
        <v>64320.6</v>
      </c>
      <c r="DH20" s="1">
        <f t="shared" si="18"/>
        <v>64320.6</v>
      </c>
      <c r="DI20" s="92">
        <v>285870</v>
      </c>
      <c r="DJ20" s="1">
        <f t="shared" si="19"/>
        <v>3323.241</v>
      </c>
      <c r="DK20" s="1">
        <f t="shared" si="20"/>
        <v>11963.667599999999</v>
      </c>
      <c r="DL20" s="1">
        <f t="shared" si="21"/>
        <v>6978.8061000000007</v>
      </c>
      <c r="DM20" s="1">
        <f t="shared" si="22"/>
        <v>8576.1</v>
      </c>
      <c r="DN20" s="54">
        <f t="shared" si="27"/>
        <v>3430.44</v>
      </c>
      <c r="DO20" s="54">
        <v>1</v>
      </c>
      <c r="DP20" s="54">
        <f t="shared" si="23"/>
        <v>214.40199999999999</v>
      </c>
      <c r="DQ20" s="54">
        <f t="shared" si="24"/>
        <v>39.878892</v>
      </c>
      <c r="DR20" s="54">
        <f t="shared" si="24"/>
        <v>143.56401119999998</v>
      </c>
      <c r="DS20" s="54">
        <f t="shared" si="24"/>
        <v>83.745673199999999</v>
      </c>
      <c r="DT20" s="54">
        <f t="shared" si="24"/>
        <v>102.91320000000002</v>
      </c>
      <c r="DU20" s="54">
        <f t="shared" si="25"/>
        <v>4014.9437764000004</v>
      </c>
    </row>
    <row r="21" spans="1:127" s="4" customFormat="1" ht="12.75" x14ac:dyDescent="0.15">
      <c r="A21" s="84">
        <v>11</v>
      </c>
      <c r="B21" s="85" t="s">
        <v>6</v>
      </c>
      <c r="C21" s="86"/>
      <c r="D21" s="86"/>
      <c r="E21" s="87"/>
      <c r="F21" s="88"/>
      <c r="G21" s="89" t="s">
        <v>103</v>
      </c>
      <c r="H21" s="84">
        <v>17697</v>
      </c>
      <c r="I21" s="90">
        <v>33.96</v>
      </c>
      <c r="J21" s="91">
        <v>19.5</v>
      </c>
      <c r="K21" s="92">
        <v>842036</v>
      </c>
      <c r="L21" s="93"/>
      <c r="M21" s="84"/>
      <c r="N21" s="94"/>
      <c r="O21" s="94"/>
      <c r="P21" s="94"/>
      <c r="Q21" s="94"/>
      <c r="R21" s="94"/>
      <c r="S21" s="94"/>
      <c r="T21" s="84"/>
      <c r="U21" s="92"/>
      <c r="V21" s="94"/>
      <c r="W21" s="94"/>
      <c r="X21" s="94"/>
      <c r="Y21" s="94"/>
      <c r="Z21" s="94"/>
      <c r="AA21" s="94"/>
      <c r="AB21" s="95"/>
      <c r="AC21" s="92"/>
      <c r="AD21" s="94"/>
      <c r="AE21" s="94"/>
      <c r="AF21" s="94"/>
      <c r="AG21" s="94"/>
      <c r="AH21" s="94"/>
      <c r="AI21" s="94"/>
      <c r="AJ21" s="94"/>
      <c r="AK21" s="92"/>
      <c r="AL21" s="94"/>
      <c r="AM21" s="94">
        <v>9</v>
      </c>
      <c r="AN21" s="92">
        <v>842036</v>
      </c>
      <c r="AO21" s="96">
        <v>0</v>
      </c>
      <c r="AP21" s="92">
        <v>96494</v>
      </c>
      <c r="AQ21" s="92">
        <f t="shared" si="0"/>
        <v>938530</v>
      </c>
      <c r="AR21" s="94"/>
      <c r="AS21" s="96"/>
      <c r="AT21" s="92"/>
      <c r="AU21" s="94"/>
      <c r="AV21" s="94"/>
      <c r="AW21" s="94"/>
      <c r="AX21" s="94"/>
      <c r="AY21" s="94"/>
      <c r="AZ21" s="94"/>
      <c r="BA21" s="92"/>
      <c r="BB21" s="94"/>
      <c r="BC21" s="92"/>
      <c r="BD21" s="94"/>
      <c r="BE21" s="84"/>
      <c r="BF21" s="94"/>
      <c r="BG21" s="84"/>
      <c r="BH21" s="97"/>
      <c r="BI21" s="98"/>
      <c r="BJ21" s="92"/>
      <c r="BK21" s="97"/>
      <c r="BL21" s="97"/>
      <c r="BM21" s="92"/>
      <c r="BN21" s="94"/>
      <c r="BO21" s="99"/>
      <c r="BP21" s="94"/>
      <c r="BQ21" s="96"/>
      <c r="BR21" s="99"/>
      <c r="BS21" s="94"/>
      <c r="BT21" s="96"/>
      <c r="BU21" s="92"/>
      <c r="BV21" s="94"/>
      <c r="BW21" s="92">
        <f t="shared" si="3"/>
        <v>0</v>
      </c>
      <c r="BX21" s="94"/>
      <c r="BY21" s="92">
        <f t="shared" si="4"/>
        <v>0</v>
      </c>
      <c r="BZ21" s="97"/>
      <c r="CA21" s="84">
        <f t="shared" si="5"/>
        <v>0</v>
      </c>
      <c r="CB21" s="94"/>
      <c r="CC21" s="92">
        <f t="shared" si="6"/>
        <v>0</v>
      </c>
      <c r="CD21" s="97"/>
      <c r="CE21" s="92">
        <f t="shared" si="7"/>
        <v>0</v>
      </c>
      <c r="CF21" s="97"/>
      <c r="CG21" s="92">
        <f t="shared" si="8"/>
        <v>0</v>
      </c>
      <c r="CH21" s="97"/>
      <c r="CI21" s="92">
        <f t="shared" si="9"/>
        <v>0</v>
      </c>
      <c r="CJ21" s="97"/>
      <c r="CK21" s="92">
        <f t="shared" si="10"/>
        <v>0</v>
      </c>
      <c r="CL21" s="97"/>
      <c r="CM21" s="98">
        <v>64</v>
      </c>
      <c r="CN21" s="92">
        <f t="shared" si="11"/>
        <v>0</v>
      </c>
      <c r="CO21" s="97"/>
      <c r="CP21" s="98">
        <v>32</v>
      </c>
      <c r="CQ21" s="92">
        <f t="shared" si="12"/>
        <v>0</v>
      </c>
      <c r="CR21" s="94"/>
      <c r="CS21" s="96"/>
      <c r="CT21" s="92"/>
      <c r="CU21" s="94"/>
      <c r="CV21" s="96"/>
      <c r="CW21" s="92"/>
      <c r="CX21" s="94"/>
      <c r="CY21" s="96"/>
      <c r="CZ21" s="92"/>
      <c r="DA21" s="94"/>
      <c r="DB21" s="84"/>
      <c r="DC21" s="92"/>
      <c r="DD21" s="92"/>
      <c r="DE21" s="96">
        <v>0.3</v>
      </c>
      <c r="DF21" s="96"/>
      <c r="DG21" s="92">
        <f t="shared" si="17"/>
        <v>281559</v>
      </c>
      <c r="DH21" s="92">
        <f t="shared" si="18"/>
        <v>281559</v>
      </c>
      <c r="DI21" s="92">
        <v>1774253</v>
      </c>
      <c r="DJ21" s="92">
        <f t="shared" si="19"/>
        <v>22390.41</v>
      </c>
      <c r="DK21" s="92">
        <f t="shared" si="20"/>
        <v>80605.47600000001</v>
      </c>
      <c r="DL21" s="92">
        <f t="shared" si="21"/>
        <v>47019.861000000004</v>
      </c>
      <c r="DM21" s="92">
        <f t="shared" si="22"/>
        <v>53227.59</v>
      </c>
      <c r="DN21" s="100">
        <v>21291</v>
      </c>
      <c r="DO21" s="100">
        <v>1</v>
      </c>
      <c r="DP21" s="100">
        <v>1394</v>
      </c>
      <c r="DQ21" s="100">
        <f t="shared" si="24"/>
        <v>268.68491999999998</v>
      </c>
      <c r="DR21" s="100">
        <v>757</v>
      </c>
      <c r="DS21" s="100">
        <v>507</v>
      </c>
      <c r="DT21" s="100">
        <v>639</v>
      </c>
      <c r="DU21" s="100">
        <v>24941</v>
      </c>
      <c r="DV21" s="101"/>
      <c r="DW21" s="101"/>
    </row>
    <row r="22" spans="1:127" s="2" customFormat="1" ht="12.75" x14ac:dyDescent="0.2">
      <c r="A22" s="53">
        <v>12</v>
      </c>
      <c r="B22" s="68" t="s">
        <v>6</v>
      </c>
      <c r="C22" s="61" t="s">
        <v>108</v>
      </c>
      <c r="D22" s="61" t="s">
        <v>102</v>
      </c>
      <c r="E22" s="69"/>
      <c r="F22" s="76"/>
      <c r="G22" s="3"/>
      <c r="H22" s="3">
        <v>17697</v>
      </c>
      <c r="I22" s="73">
        <v>3.29</v>
      </c>
      <c r="J22" s="64">
        <v>1.45</v>
      </c>
      <c r="K22" s="54">
        <v>60259</v>
      </c>
      <c r="L22" s="54" t="e">
        <f>#REF!+L21+L20+#REF!+L19+#REF!+L14+L12+L11+#REF!+#REF!+#REF!+#REF!+#REF!+L10+L9</f>
        <v>#REF!</v>
      </c>
      <c r="M22" s="54" t="e">
        <f>#REF!+M21+M20+#REF!+M19+#REF!+M14+M12+M11+#REF!+#REF!+#REF!+#REF!+#REF!+M10+M9</f>
        <v>#REF!</v>
      </c>
      <c r="N22" s="54" t="e">
        <f>#REF!+N21+N20+#REF!+N19+#REF!+N14+N12+N11+#REF!+#REF!+#REF!+#REF!+#REF!+N10+N9</f>
        <v>#REF!</v>
      </c>
      <c r="O22" s="54" t="e">
        <f>#REF!+O21+O20+#REF!+O19+#REF!+O14+O12+O11+#REF!+#REF!+#REF!+#REF!+#REF!+O10+O9</f>
        <v>#REF!</v>
      </c>
      <c r="P22" s="54" t="e">
        <f>#REF!+P21+P20+#REF!+P19+#REF!+P14+P12+P11+#REF!+#REF!+#REF!+#REF!+#REF!+P10+P9</f>
        <v>#REF!</v>
      </c>
      <c r="Q22" s="54" t="e">
        <f>#REF!+Q21+Q20+#REF!+Q19+#REF!+Q14+Q12+Q11+#REF!+#REF!+#REF!+#REF!+#REF!+Q10+Q9</f>
        <v>#REF!</v>
      </c>
      <c r="R22" s="54" t="e">
        <f>#REF!+R21+R20+#REF!+R19+#REF!+R14+R12+R11+#REF!+#REF!+#REF!+#REF!+#REF!+R10+R9</f>
        <v>#REF!</v>
      </c>
      <c r="S22" s="54" t="e">
        <f>#REF!+S21+S20+#REF!+S19+#REF!+S14+S12+S11+#REF!+#REF!+#REF!+#REF!+#REF!+S10+S9</f>
        <v>#REF!</v>
      </c>
      <c r="T22" s="54" t="e">
        <f>#REF!+T21+T20+#REF!+T19+#REF!+T14+T12+T11+#REF!+#REF!+#REF!+#REF!+#REF!+T10+T9</f>
        <v>#REF!</v>
      </c>
      <c r="U22" s="54" t="e">
        <f>#REF!+U21+U20+#REF!+U19+#REF!+U14+U12+U11+#REF!+#REF!+#REF!+#REF!+#REF!+U10+U9</f>
        <v>#REF!</v>
      </c>
      <c r="V22" s="54" t="e">
        <f>#REF!+V21+V20+#REF!+V19+#REF!+V14+V12+V11+#REF!+#REF!+#REF!+#REF!+#REF!+V10+V9</f>
        <v>#REF!</v>
      </c>
      <c r="W22" s="54" t="e">
        <f>#REF!+W21+W20+#REF!+W19+#REF!+W14+W12+W11+#REF!+#REF!+#REF!+#REF!+#REF!+W10+W9</f>
        <v>#REF!</v>
      </c>
      <c r="X22" s="54" t="e">
        <f>#REF!+X21+X20+#REF!+X19+#REF!+X14+X12+X11+#REF!+#REF!+#REF!+#REF!+#REF!+X10+X9</f>
        <v>#REF!</v>
      </c>
      <c r="Y22" s="54" t="e">
        <f>#REF!+Y21+Y20+#REF!+Y19+#REF!+Y14+Y12+Y11+#REF!+#REF!+#REF!+#REF!+#REF!+Y10+Y9</f>
        <v>#REF!</v>
      </c>
      <c r="Z22" s="54" t="e">
        <f>#REF!+Z21+Z20+#REF!+Z19+#REF!+Z14+Z12+Z11+#REF!+#REF!+#REF!+#REF!+#REF!+Z10+Z9</f>
        <v>#REF!</v>
      </c>
      <c r="AA22" s="54" t="e">
        <f>#REF!+AA21+AA20+#REF!+AA19+#REF!+AA14+AA12+AA11+#REF!+#REF!+#REF!+#REF!+#REF!+AA10+AA9</f>
        <v>#REF!</v>
      </c>
      <c r="AB22" s="54" t="e">
        <f>#REF!+AB21+AB20+#REF!+AB19+#REF!+AB14+AB12+AB11+#REF!+#REF!+#REF!+#REF!+#REF!+AB10+AB9</f>
        <v>#REF!</v>
      </c>
      <c r="AC22" s="54" t="e">
        <f>#REF!+AC21+AC20+#REF!+AC19+#REF!+AC14+AC12+AC11+#REF!+#REF!+#REF!+#REF!+#REF!+AC10+AC9</f>
        <v>#REF!</v>
      </c>
      <c r="AD22" s="54" t="e">
        <f>#REF!+AD21+AD20+#REF!+AD19+#REF!+AD14+AD12+AD11+#REF!+#REF!+#REF!+#REF!+#REF!+AD10+AD9</f>
        <v>#REF!</v>
      </c>
      <c r="AE22" s="54" t="e">
        <f>#REF!+AE21+AE20+#REF!+AE19+#REF!+AE14+AE12+AE11+#REF!+#REF!+#REF!+#REF!+#REF!+AE10+AE9</f>
        <v>#REF!</v>
      </c>
      <c r="AF22" s="54" t="e">
        <f>#REF!+AF21+AF20+#REF!+AF19+#REF!+AF14+AF12+AF11+#REF!+#REF!+#REF!+#REF!+#REF!+AF10+AF9</f>
        <v>#REF!</v>
      </c>
      <c r="AG22" s="54" t="e">
        <f>#REF!+AG21+AG20+#REF!+AG19+#REF!+AG14+AG12+AG11+#REF!+#REF!+#REF!+#REF!+#REF!+AG10+AG9</f>
        <v>#REF!</v>
      </c>
      <c r="AH22" s="54" t="e">
        <f>#REF!+AH21+AH20+#REF!+AH19+#REF!+AH14+AH12+AH11+#REF!+#REF!+#REF!+#REF!+#REF!+AH10+AH9</f>
        <v>#REF!</v>
      </c>
      <c r="AI22" s="54" t="e">
        <f>#REF!+AI21+AI20+#REF!+AI19+#REF!+AI14+AI12+AI11+#REF!+#REF!+#REF!+#REF!+#REF!+AI10+AI9</f>
        <v>#REF!</v>
      </c>
      <c r="AJ22" s="54" t="e">
        <f>#REF!+AJ21+AJ20+#REF!+AJ19+#REF!+AJ14+AJ12+AJ11+#REF!+#REF!+#REF!+#REF!+#REF!+AJ10+AJ9</f>
        <v>#REF!</v>
      </c>
      <c r="AK22" s="54" t="e">
        <f>#REF!+AK21+AK20+#REF!+AK19+#REF!+AK14+AK12+AK11+#REF!+#REF!+#REF!+#REF!+#REF!+AK10+AK9</f>
        <v>#REF!</v>
      </c>
      <c r="AL22" s="54"/>
      <c r="AM22" s="54">
        <v>1</v>
      </c>
      <c r="AN22" s="100">
        <v>73440</v>
      </c>
      <c r="AO22" s="54"/>
      <c r="AP22" s="54">
        <v>0</v>
      </c>
      <c r="AQ22" s="54">
        <v>60259</v>
      </c>
      <c r="AR22" s="54" t="e">
        <f>#REF!+AR21+AR20+#REF!+AR19+#REF!+AR14+AR12+AR11+#REF!+#REF!+#REF!+#REF!+#REF!+AR10+AR9</f>
        <v>#REF!</v>
      </c>
      <c r="AS22" s="54" t="e">
        <f>#REF!+AS21+AS20+#REF!+AS19+#REF!+AS14+AS12+AS11+#REF!+#REF!+#REF!+#REF!+#REF!+AS10+AS9</f>
        <v>#REF!</v>
      </c>
      <c r="AT22" s="54" t="e">
        <f>#REF!+AT21+AT20+#REF!+AT19+#REF!+AT14+AT12+AT11+#REF!+#REF!+#REF!+#REF!+#REF!+AT10+AT9</f>
        <v>#REF!</v>
      </c>
      <c r="AU22" s="54" t="e">
        <f>#REF!+AU21+AU20+#REF!+AU19+#REF!+AU14+AU12+AU11+#REF!+#REF!+#REF!+#REF!+#REF!+AU10+AU9</f>
        <v>#REF!</v>
      </c>
      <c r="AV22" s="54" t="e">
        <f>#REF!+AV21+AV20+#REF!+AV19+#REF!+AV14+AV12+AV11+#REF!+#REF!+#REF!+#REF!+#REF!+AV10+AV9</f>
        <v>#REF!</v>
      </c>
      <c r="AW22" s="54" t="e">
        <f>#REF!+AW21+AW20+#REF!+AW19+#REF!+AW14+AW12+AW11+#REF!+#REF!+#REF!+#REF!+#REF!+AW10+AW9</f>
        <v>#REF!</v>
      </c>
      <c r="AX22" s="54" t="e">
        <f>#REF!+AX21+AX20+#REF!+AX19+#REF!+AX14+AX12+AX11+#REF!+#REF!+#REF!+#REF!+#REF!+AX10+AX9</f>
        <v>#REF!</v>
      </c>
      <c r="AY22" s="54" t="e">
        <f>#REF!+AY21+AY20+#REF!+AY19+#REF!+AY14+AY12+AY11+#REF!+#REF!+#REF!+#REF!+#REF!+AY10+AY9</f>
        <v>#REF!</v>
      </c>
      <c r="AZ22" s="54" t="e">
        <f>#REF!+AZ21+AZ20+#REF!+AZ19+#REF!+AZ14+AZ12+AZ11+#REF!+#REF!+#REF!+#REF!+#REF!+AZ10+AZ9</f>
        <v>#REF!</v>
      </c>
      <c r="BA22" s="54" t="e">
        <f>#REF!+BA21+BA20+#REF!+BA19+#REF!+BA14+BA12+BA11+#REF!+#REF!+#REF!+#REF!+#REF!+BA10+BA9</f>
        <v>#REF!</v>
      </c>
      <c r="BB22" s="54" t="e">
        <f>#REF!+BB21+BB20+#REF!+BB19+#REF!+BB14+BB12+BB11+#REF!+#REF!+#REF!+#REF!+#REF!+BB10+BB9</f>
        <v>#REF!</v>
      </c>
      <c r="BC22" s="54" t="e">
        <f>#REF!+BC21+BC20+#REF!+BC19+#REF!+BC14+BC12+BC11+#REF!+#REF!+#REF!+#REF!+#REF!+BC10+BC9</f>
        <v>#REF!</v>
      </c>
      <c r="BD22" s="54" t="e">
        <f>#REF!+BD21+BD20+#REF!+BD19+#REF!+BD14+BD12+BD11+#REF!+#REF!+#REF!+#REF!+#REF!+BD10+BD9</f>
        <v>#REF!</v>
      </c>
      <c r="BE22" s="54" t="e">
        <f>#REF!+BE21+BE20+#REF!+BE19+#REF!+BE14+BE12+BE11+#REF!+#REF!+#REF!+#REF!+#REF!+BE10+BE9</f>
        <v>#REF!</v>
      </c>
      <c r="BF22" s="54" t="e">
        <f>#REF!+BF21+BF20+#REF!+BF19+#REF!+BF14+BF12+BF11+#REF!+#REF!+#REF!+#REF!+#REF!+BF10+BF9</f>
        <v>#REF!</v>
      </c>
      <c r="BG22" s="54" t="e">
        <f>#REF!+BG21+BG20+#REF!+BG19+#REF!+BG14+BG12+BG11+#REF!+#REF!+#REF!+#REF!+#REF!+BG10+BG9</f>
        <v>#REF!</v>
      </c>
      <c r="BH22" s="54" t="e">
        <f>#REF!+BH21+BH20+#REF!+BH19+#REF!+BH14+BH12+BH11+#REF!+#REF!+#REF!+#REF!+#REF!+BH10+BH9</f>
        <v>#REF!</v>
      </c>
      <c r="BI22" s="54" t="e">
        <f>#REF!+BI21+BI20+#REF!+BI19+#REF!+BI14+BI12+BI11+#REF!+#REF!+#REF!+#REF!+#REF!+BI10+BI9</f>
        <v>#REF!</v>
      </c>
      <c r="BJ22" s="54" t="e">
        <f>#REF!+BJ21+BJ20+#REF!+BJ19+#REF!+BJ14+BJ12+BJ11+#REF!+#REF!+#REF!+#REF!+#REF!+BJ10+BJ9</f>
        <v>#REF!</v>
      </c>
      <c r="BK22" s="54" t="e">
        <f>#REF!+BK21+BK20+#REF!+BK19+#REF!+BK14+BK12+BK11+#REF!+#REF!+#REF!+#REF!+#REF!+BK10+BK9</f>
        <v>#REF!</v>
      </c>
      <c r="BL22" s="54" t="e">
        <f>#REF!+BL21+BL20+#REF!+BL19+#REF!+BL14+BL12+BL11+#REF!+#REF!+#REF!+#REF!+#REF!+BL10+BL9</f>
        <v>#REF!</v>
      </c>
      <c r="BM22" s="54" t="e">
        <f>#REF!+BM21+BM20+#REF!+BM19+#REF!+BM14+BM12+BM11+#REF!+#REF!+#REF!+#REF!+#REF!+BM10+BM9</f>
        <v>#REF!</v>
      </c>
      <c r="BN22" s="54" t="e">
        <f>#REF!+BN21+BN20+#REF!+BN19+#REF!+BN14+BN12+BN11+#REF!+#REF!+#REF!+#REF!+#REF!+BN10+BN9</f>
        <v>#REF!</v>
      </c>
      <c r="BO22" s="54" t="e">
        <f>#REF!+BO21+BO20+#REF!+BO19+#REF!+BO14+BO12+BO11+#REF!+#REF!+#REF!+#REF!+#REF!+BO10+BO9</f>
        <v>#REF!</v>
      </c>
      <c r="BP22" s="54" t="e">
        <f>#REF!+BP21+BP20+#REF!+BP19+#REF!+BP14+BP12+BP11+#REF!+#REF!+#REF!+#REF!+#REF!+BP10+BP9</f>
        <v>#REF!</v>
      </c>
      <c r="BQ22" s="54" t="e">
        <f>#REF!+BQ21+BQ20+#REF!+BQ19+#REF!+BQ14+BQ12+BQ11+#REF!+#REF!+#REF!+#REF!+#REF!+BQ10+BQ9</f>
        <v>#REF!</v>
      </c>
      <c r="BR22" s="54" t="e">
        <f>#REF!+BR21+BR20+#REF!+BR19+#REF!+BR14+BR12+BR11+#REF!+#REF!+#REF!+#REF!+#REF!+BR10+BR9</f>
        <v>#REF!</v>
      </c>
      <c r="BS22" s="54" t="e">
        <f>#REF!+BS21+BS20+#REF!+BS19+#REF!+BS14+BS12+BS11+#REF!+#REF!+#REF!+#REF!+#REF!+BS10+BS9</f>
        <v>#REF!</v>
      </c>
      <c r="BT22" s="54" t="e">
        <f>#REF!+BT21+BT20+#REF!+BT19+#REF!+BT14+BT12+BT11+#REF!+#REF!+#REF!+#REF!+#REF!+BT10+BT9</f>
        <v>#REF!</v>
      </c>
      <c r="BU22" s="54" t="e">
        <f>#REF!+BU21+BU20+#REF!+BU19+#REF!+BU14+BU12+BU11+#REF!+#REF!+#REF!+#REF!+#REF!+BU10+BU9</f>
        <v>#REF!</v>
      </c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>
        <v>64</v>
      </c>
      <c r="CN22" s="54">
        <v>0</v>
      </c>
      <c r="CO22" s="54"/>
      <c r="CP22" s="54">
        <v>32</v>
      </c>
      <c r="CQ22" s="54">
        <v>0</v>
      </c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1">
        <v>0.3</v>
      </c>
      <c r="DF22" s="54"/>
      <c r="DG22" s="1">
        <f t="shared" si="17"/>
        <v>18077.7</v>
      </c>
      <c r="DH22" s="54">
        <v>18078</v>
      </c>
      <c r="DI22" s="100">
        <v>97921</v>
      </c>
      <c r="DJ22" s="54">
        <v>904</v>
      </c>
      <c r="DK22" s="54">
        <v>3254</v>
      </c>
      <c r="DL22" s="54">
        <v>1898</v>
      </c>
      <c r="DM22" s="54">
        <v>2350</v>
      </c>
      <c r="DN22" s="54">
        <v>940</v>
      </c>
      <c r="DO22" s="54">
        <v>1</v>
      </c>
      <c r="DP22" s="54">
        <v>60</v>
      </c>
      <c r="DQ22" s="54">
        <v>11</v>
      </c>
      <c r="DR22" s="54">
        <v>39</v>
      </c>
      <c r="DS22" s="54">
        <v>23</v>
      </c>
      <c r="DT22" s="54">
        <v>28</v>
      </c>
      <c r="DU22" s="54">
        <v>1101</v>
      </c>
      <c r="DV22" s="4"/>
      <c r="DW22" s="4"/>
    </row>
    <row r="23" spans="1:127" s="2" customFormat="1" ht="12.75" x14ac:dyDescent="0.2">
      <c r="A23" s="53">
        <v>13</v>
      </c>
      <c r="B23" s="68" t="s">
        <v>6</v>
      </c>
      <c r="C23" s="61" t="s">
        <v>108</v>
      </c>
      <c r="D23" s="61" t="s">
        <v>102</v>
      </c>
      <c r="E23" s="69"/>
      <c r="F23" s="31"/>
      <c r="G23" s="69" t="s">
        <v>107</v>
      </c>
      <c r="H23" s="53">
        <v>17697</v>
      </c>
      <c r="I23" s="73">
        <v>3.29</v>
      </c>
      <c r="J23" s="47">
        <v>1.45</v>
      </c>
      <c r="K23" s="1">
        <v>60259</v>
      </c>
      <c r="L23" s="48"/>
      <c r="M23" s="53"/>
      <c r="N23" s="49"/>
      <c r="O23" s="49"/>
      <c r="P23" s="49"/>
      <c r="Q23" s="49"/>
      <c r="R23" s="49"/>
      <c r="S23" s="49"/>
      <c r="T23" s="53"/>
      <c r="U23" s="1"/>
      <c r="V23" s="49"/>
      <c r="W23" s="49"/>
      <c r="X23" s="49"/>
      <c r="Y23" s="49"/>
      <c r="Z23" s="49"/>
      <c r="AA23" s="49"/>
      <c r="AB23" s="50"/>
      <c r="AC23" s="1"/>
      <c r="AD23" s="49"/>
      <c r="AE23" s="49"/>
      <c r="AF23" s="49"/>
      <c r="AG23" s="49"/>
      <c r="AH23" s="49"/>
      <c r="AI23" s="49"/>
      <c r="AJ23" s="49"/>
      <c r="AK23" s="1"/>
      <c r="AL23" s="49"/>
      <c r="AM23" s="47">
        <v>1</v>
      </c>
      <c r="AN23" s="100">
        <v>73440</v>
      </c>
      <c r="AO23" s="51"/>
      <c r="AP23" s="1">
        <f t="shared" ref="AP23:AP30" si="41">AN23*AO23</f>
        <v>0</v>
      </c>
      <c r="AQ23" s="1">
        <f t="shared" si="0"/>
        <v>73440</v>
      </c>
      <c r="AR23" s="49"/>
      <c r="AS23" s="51"/>
      <c r="AT23" s="1"/>
      <c r="AU23" s="49"/>
      <c r="AV23" s="49"/>
      <c r="AW23" s="49"/>
      <c r="AX23" s="49"/>
      <c r="AY23" s="49"/>
      <c r="AZ23" s="49"/>
      <c r="BA23" s="1"/>
      <c r="BB23" s="49"/>
      <c r="BC23" s="1"/>
      <c r="BD23" s="49"/>
      <c r="BE23" s="53"/>
      <c r="BF23" s="49"/>
      <c r="BG23" s="53"/>
      <c r="BH23" s="32"/>
      <c r="BI23" s="31"/>
      <c r="BJ23" s="1"/>
      <c r="BK23" s="32"/>
      <c r="BL23" s="32"/>
      <c r="BM23" s="1"/>
      <c r="BN23" s="49"/>
      <c r="BO23" s="52"/>
      <c r="BP23" s="49"/>
      <c r="BQ23" s="51"/>
      <c r="BR23" s="52"/>
      <c r="BS23" s="49"/>
      <c r="BT23" s="51"/>
      <c r="BU23" s="1"/>
      <c r="BV23" s="49"/>
      <c r="BW23" s="1">
        <f t="shared" si="3"/>
        <v>0</v>
      </c>
      <c r="BX23" s="49"/>
      <c r="BY23" s="1">
        <f t="shared" si="4"/>
        <v>0</v>
      </c>
      <c r="BZ23" s="32"/>
      <c r="CA23" s="53">
        <f t="shared" si="5"/>
        <v>0</v>
      </c>
      <c r="CB23" s="49"/>
      <c r="CC23" s="1">
        <f t="shared" si="6"/>
        <v>0</v>
      </c>
      <c r="CD23" s="32"/>
      <c r="CE23" s="1">
        <f t="shared" si="7"/>
        <v>0</v>
      </c>
      <c r="CF23" s="77"/>
      <c r="CG23" s="1"/>
      <c r="CH23" s="32"/>
      <c r="CI23" s="1">
        <f t="shared" si="9"/>
        <v>0</v>
      </c>
      <c r="CJ23" s="32"/>
      <c r="CK23" s="1">
        <f t="shared" si="10"/>
        <v>0</v>
      </c>
      <c r="CL23" s="32"/>
      <c r="CM23" s="31">
        <v>64</v>
      </c>
      <c r="CN23" s="1">
        <f t="shared" si="11"/>
        <v>0</v>
      </c>
      <c r="CO23" s="32"/>
      <c r="CP23" s="31">
        <v>32</v>
      </c>
      <c r="CQ23" s="1">
        <f t="shared" si="12"/>
        <v>0</v>
      </c>
      <c r="CR23" s="49"/>
      <c r="CS23" s="51"/>
      <c r="CT23" s="1"/>
      <c r="CU23" s="49"/>
      <c r="CV23" s="51"/>
      <c r="CW23" s="1"/>
      <c r="CX23" s="49"/>
      <c r="CY23" s="51"/>
      <c r="CZ23" s="1"/>
      <c r="DA23" s="49"/>
      <c r="DB23" s="53"/>
      <c r="DC23" s="1"/>
      <c r="DD23" s="1"/>
      <c r="DE23" s="51">
        <v>0.3</v>
      </c>
      <c r="DF23" s="51"/>
      <c r="DG23" s="1">
        <v>18078</v>
      </c>
      <c r="DH23" s="1">
        <f t="shared" si="18"/>
        <v>18078</v>
      </c>
      <c r="DI23" s="100">
        <v>97921</v>
      </c>
      <c r="DJ23" s="1">
        <v>904</v>
      </c>
      <c r="DK23" s="1">
        <f t="shared" si="20"/>
        <v>4311.5219999999999</v>
      </c>
      <c r="DL23" s="54">
        <v>1898</v>
      </c>
      <c r="DM23" s="54">
        <v>2350</v>
      </c>
      <c r="DN23" s="54">
        <v>940</v>
      </c>
      <c r="DO23" s="54">
        <v>1</v>
      </c>
      <c r="DP23" s="54">
        <v>60</v>
      </c>
      <c r="DQ23" s="54">
        <f t="shared" ref="DQ23:DT35" si="42">DJ23*12/1000</f>
        <v>10.848000000000001</v>
      </c>
      <c r="DR23" s="54">
        <v>39</v>
      </c>
      <c r="DS23" s="54">
        <f t="shared" si="42"/>
        <v>22.776</v>
      </c>
      <c r="DT23" s="54">
        <f t="shared" si="42"/>
        <v>28.2</v>
      </c>
      <c r="DU23" s="54">
        <f t="shared" ref="DU23:DU29" si="43">DN23+DP23+DQ23+DR23+DS23+DT23</f>
        <v>1100.8240000000001</v>
      </c>
    </row>
    <row r="24" spans="1:127" s="2" customFormat="1" ht="12.75" x14ac:dyDescent="0.2">
      <c r="A24" s="53">
        <v>14</v>
      </c>
      <c r="B24" s="68" t="s">
        <v>6</v>
      </c>
      <c r="C24" s="61" t="s">
        <v>108</v>
      </c>
      <c r="D24" s="61" t="s">
        <v>102</v>
      </c>
      <c r="E24" s="61"/>
      <c r="F24" s="31"/>
      <c r="G24" s="69" t="s">
        <v>107</v>
      </c>
      <c r="H24" s="53">
        <v>17697</v>
      </c>
      <c r="I24" s="73">
        <v>3.22</v>
      </c>
      <c r="J24" s="47">
        <v>1.45</v>
      </c>
      <c r="K24" s="1">
        <v>60259</v>
      </c>
      <c r="L24" s="48"/>
      <c r="M24" s="53"/>
      <c r="N24" s="49"/>
      <c r="O24" s="49"/>
      <c r="P24" s="49"/>
      <c r="Q24" s="49"/>
      <c r="R24" s="49"/>
      <c r="S24" s="49"/>
      <c r="T24" s="53"/>
      <c r="U24" s="1"/>
      <c r="V24" s="49"/>
      <c r="W24" s="49"/>
      <c r="X24" s="49"/>
      <c r="Y24" s="49"/>
      <c r="Z24" s="49"/>
      <c r="AA24" s="49"/>
      <c r="AB24" s="50"/>
      <c r="AC24" s="1"/>
      <c r="AD24" s="49"/>
      <c r="AE24" s="49"/>
      <c r="AF24" s="49"/>
      <c r="AG24" s="49"/>
      <c r="AH24" s="49"/>
      <c r="AI24" s="49"/>
      <c r="AJ24" s="49"/>
      <c r="AK24" s="1"/>
      <c r="AL24" s="49"/>
      <c r="AM24" s="49">
        <v>1</v>
      </c>
      <c r="AN24" s="100">
        <v>73440</v>
      </c>
      <c r="AO24" s="51"/>
      <c r="AP24" s="1">
        <f t="shared" si="41"/>
        <v>0</v>
      </c>
      <c r="AQ24" s="1">
        <f t="shared" si="0"/>
        <v>73440</v>
      </c>
      <c r="AR24" s="49"/>
      <c r="AS24" s="51"/>
      <c r="AT24" s="1"/>
      <c r="AU24" s="49"/>
      <c r="AV24" s="49"/>
      <c r="AW24" s="49"/>
      <c r="AX24" s="49"/>
      <c r="AY24" s="49"/>
      <c r="AZ24" s="49"/>
      <c r="BA24" s="1"/>
      <c r="BB24" s="49"/>
      <c r="BC24" s="1"/>
      <c r="BD24" s="49"/>
      <c r="BE24" s="53"/>
      <c r="BF24" s="49"/>
      <c r="BG24" s="53"/>
      <c r="BH24" s="32"/>
      <c r="BI24" s="31"/>
      <c r="BJ24" s="1"/>
      <c r="BK24" s="32"/>
      <c r="BL24" s="32"/>
      <c r="BM24" s="1"/>
      <c r="BN24" s="49"/>
      <c r="BO24" s="52"/>
      <c r="BP24" s="49"/>
      <c r="BQ24" s="51"/>
      <c r="BR24" s="52"/>
      <c r="BS24" s="49"/>
      <c r="BT24" s="51"/>
      <c r="BU24" s="1"/>
      <c r="BV24" s="49"/>
      <c r="BW24" s="1">
        <f t="shared" si="3"/>
        <v>0</v>
      </c>
      <c r="BX24" s="49"/>
      <c r="BY24" s="1">
        <f t="shared" si="4"/>
        <v>0</v>
      </c>
      <c r="BZ24" s="32"/>
      <c r="CA24" s="53">
        <f t="shared" si="5"/>
        <v>0</v>
      </c>
      <c r="CB24" s="49"/>
      <c r="CC24" s="1">
        <f t="shared" si="6"/>
        <v>0</v>
      </c>
      <c r="CD24" s="32"/>
      <c r="CE24" s="1">
        <f t="shared" si="7"/>
        <v>0</v>
      </c>
      <c r="CF24" s="77"/>
      <c r="CG24" s="1"/>
      <c r="CH24" s="32"/>
      <c r="CI24" s="1">
        <f t="shared" si="9"/>
        <v>0</v>
      </c>
      <c r="CJ24" s="32"/>
      <c r="CK24" s="1">
        <f t="shared" si="10"/>
        <v>0</v>
      </c>
      <c r="CL24" s="32"/>
      <c r="CM24" s="31">
        <v>64</v>
      </c>
      <c r="CN24" s="1">
        <f t="shared" si="11"/>
        <v>0</v>
      </c>
      <c r="CO24" s="32"/>
      <c r="CP24" s="31">
        <v>32</v>
      </c>
      <c r="CQ24" s="1">
        <f t="shared" si="12"/>
        <v>0</v>
      </c>
      <c r="CR24" s="49"/>
      <c r="CS24" s="51"/>
      <c r="CT24" s="1"/>
      <c r="CU24" s="49"/>
      <c r="CV24" s="51"/>
      <c r="CW24" s="1"/>
      <c r="CX24" s="49"/>
      <c r="CY24" s="51"/>
      <c r="CZ24" s="1"/>
      <c r="DA24" s="49"/>
      <c r="DB24" s="53"/>
      <c r="DC24" s="1"/>
      <c r="DD24" s="1"/>
      <c r="DE24" s="51">
        <v>0.3</v>
      </c>
      <c r="DF24" s="51"/>
      <c r="DG24" s="1">
        <v>18078</v>
      </c>
      <c r="DH24" s="1">
        <f t="shared" si="18"/>
        <v>18078</v>
      </c>
      <c r="DI24" s="100">
        <v>97921</v>
      </c>
      <c r="DJ24" s="1">
        <v>904</v>
      </c>
      <c r="DK24" s="1">
        <f t="shared" si="20"/>
        <v>4311.5219999999999</v>
      </c>
      <c r="DL24" s="54">
        <v>1898</v>
      </c>
      <c r="DM24" s="54">
        <v>2350</v>
      </c>
      <c r="DN24" s="54">
        <v>940</v>
      </c>
      <c r="DO24" s="54">
        <v>1</v>
      </c>
      <c r="DP24" s="54">
        <v>60</v>
      </c>
      <c r="DQ24" s="54">
        <f t="shared" si="42"/>
        <v>10.848000000000001</v>
      </c>
      <c r="DR24" s="54">
        <v>39</v>
      </c>
      <c r="DS24" s="54">
        <f t="shared" si="42"/>
        <v>22.776</v>
      </c>
      <c r="DT24" s="54">
        <f t="shared" si="42"/>
        <v>28.2</v>
      </c>
      <c r="DU24" s="54">
        <f t="shared" si="43"/>
        <v>1100.8240000000001</v>
      </c>
    </row>
    <row r="25" spans="1:127" s="2" customFormat="1" ht="12.75" x14ac:dyDescent="0.2">
      <c r="A25" s="53"/>
      <c r="B25" s="68" t="s">
        <v>6</v>
      </c>
      <c r="C25" s="61" t="s">
        <v>108</v>
      </c>
      <c r="D25" s="61" t="s">
        <v>102</v>
      </c>
      <c r="E25" s="61"/>
      <c r="F25" s="31"/>
      <c r="G25" s="69" t="s">
        <v>107</v>
      </c>
      <c r="H25" s="53">
        <v>17697</v>
      </c>
      <c r="I25" s="73">
        <v>3.22</v>
      </c>
      <c r="J25" s="47">
        <v>1.45</v>
      </c>
      <c r="K25" s="1">
        <v>60259</v>
      </c>
      <c r="L25" s="48"/>
      <c r="M25" s="53"/>
      <c r="N25" s="49"/>
      <c r="O25" s="49"/>
      <c r="P25" s="49"/>
      <c r="Q25" s="49"/>
      <c r="R25" s="49"/>
      <c r="S25" s="49"/>
      <c r="T25" s="53"/>
      <c r="U25" s="1"/>
      <c r="V25" s="49"/>
      <c r="W25" s="49"/>
      <c r="X25" s="49"/>
      <c r="Y25" s="49"/>
      <c r="Z25" s="49"/>
      <c r="AA25" s="49"/>
      <c r="AB25" s="50"/>
      <c r="AC25" s="1"/>
      <c r="AD25" s="49"/>
      <c r="AE25" s="49"/>
      <c r="AF25" s="49"/>
      <c r="AG25" s="49"/>
      <c r="AH25" s="49"/>
      <c r="AI25" s="49"/>
      <c r="AJ25" s="49"/>
      <c r="AK25" s="1"/>
      <c r="AL25" s="49"/>
      <c r="AM25" s="49">
        <v>1</v>
      </c>
      <c r="AN25" s="100">
        <v>73440</v>
      </c>
      <c r="AO25" s="51"/>
      <c r="AP25" s="1">
        <f t="shared" ref="AP25" si="44">AN25*AO25</f>
        <v>0</v>
      </c>
      <c r="AQ25" s="1">
        <f t="shared" ref="AQ25" si="45">AN25+AP25</f>
        <v>73440</v>
      </c>
      <c r="AR25" s="49"/>
      <c r="AS25" s="51"/>
      <c r="AT25" s="1"/>
      <c r="AU25" s="49"/>
      <c r="AV25" s="49"/>
      <c r="AW25" s="49"/>
      <c r="AX25" s="49"/>
      <c r="AY25" s="49"/>
      <c r="AZ25" s="49"/>
      <c r="BA25" s="1"/>
      <c r="BB25" s="49"/>
      <c r="BC25" s="1"/>
      <c r="BD25" s="49"/>
      <c r="BE25" s="53"/>
      <c r="BF25" s="49"/>
      <c r="BG25" s="53"/>
      <c r="BH25" s="32"/>
      <c r="BI25" s="31"/>
      <c r="BJ25" s="1"/>
      <c r="BK25" s="32"/>
      <c r="BL25" s="32"/>
      <c r="BM25" s="1"/>
      <c r="BN25" s="49"/>
      <c r="BO25" s="52"/>
      <c r="BP25" s="49"/>
      <c r="BQ25" s="51"/>
      <c r="BR25" s="52"/>
      <c r="BS25" s="49"/>
      <c r="BT25" s="51"/>
      <c r="BU25" s="1"/>
      <c r="BV25" s="49"/>
      <c r="BW25" s="1">
        <f t="shared" ref="BW25" si="46">H25*BV25</f>
        <v>0</v>
      </c>
      <c r="BX25" s="49"/>
      <c r="BY25" s="1">
        <f t="shared" ref="BY25" si="47">H25*40%*BX25</f>
        <v>0</v>
      </c>
      <c r="BZ25" s="32"/>
      <c r="CA25" s="53">
        <f t="shared" ref="CA25" si="48">H25*30%*BZ25</f>
        <v>0</v>
      </c>
      <c r="CB25" s="49"/>
      <c r="CC25" s="1">
        <f t="shared" ref="CC25" si="49">H25*30%*CB25</f>
        <v>0</v>
      </c>
      <c r="CD25" s="32"/>
      <c r="CE25" s="1">
        <f t="shared" ref="CE25" si="50">H25*30%*CD25</f>
        <v>0</v>
      </c>
      <c r="CF25" s="77"/>
      <c r="CG25" s="1"/>
      <c r="CH25" s="32"/>
      <c r="CI25" s="1">
        <f t="shared" ref="CI25" si="51">H25*60%*CH25</f>
        <v>0</v>
      </c>
      <c r="CJ25" s="32"/>
      <c r="CK25" s="1">
        <f t="shared" ref="CK25" si="52">H25*CJ25</f>
        <v>0</v>
      </c>
      <c r="CL25" s="32"/>
      <c r="CM25" s="31">
        <v>65</v>
      </c>
      <c r="CN25" s="1">
        <f t="shared" ref="CN25" si="53">CL25*CM25*(AQ25/164)*50%</f>
        <v>0</v>
      </c>
      <c r="CO25" s="32"/>
      <c r="CP25" s="31">
        <v>33</v>
      </c>
      <c r="CQ25" s="1">
        <f t="shared" ref="CQ25" si="54">CO25*CP25*(AQ25/164)*50%</f>
        <v>0</v>
      </c>
      <c r="CR25" s="49"/>
      <c r="CS25" s="51"/>
      <c r="CT25" s="1"/>
      <c r="CU25" s="49"/>
      <c r="CV25" s="51"/>
      <c r="CW25" s="1"/>
      <c r="CX25" s="49"/>
      <c r="CY25" s="51"/>
      <c r="CZ25" s="1"/>
      <c r="DA25" s="49"/>
      <c r="DB25" s="53"/>
      <c r="DC25" s="1"/>
      <c r="DD25" s="1"/>
      <c r="DE25" s="51">
        <v>0.3</v>
      </c>
      <c r="DF25" s="51"/>
      <c r="DG25" s="1">
        <v>18078</v>
      </c>
      <c r="DH25" s="1">
        <f t="shared" ref="DH25" si="55">DG25+BA25+BJ25+BM25+CT25+BR25+CA25+BY25+CC25+AT25+BC25+BE25+BG25+DD25+BO25+CE25+CG25+CI25+CK25+CN25+CQ25+CW25+CZ25+DC25+BU25+BW25</f>
        <v>18078</v>
      </c>
      <c r="DI25" s="100">
        <v>97921</v>
      </c>
      <c r="DJ25" s="1">
        <v>904</v>
      </c>
      <c r="DK25" s="1">
        <f t="shared" ref="DK25" si="56">((DI25-DG25)-((DI25-DG25)*10%))*6%</f>
        <v>4311.5219999999999</v>
      </c>
      <c r="DL25" s="1">
        <f t="shared" ref="DL25" si="57">((DI25-DG25)-((DI25-DG25)*10%))*3.5%</f>
        <v>2515.0545000000002</v>
      </c>
      <c r="DM25" s="1">
        <v>2350</v>
      </c>
      <c r="DN25" s="54">
        <v>940</v>
      </c>
      <c r="DO25" s="54">
        <v>1</v>
      </c>
      <c r="DP25" s="54">
        <v>60</v>
      </c>
      <c r="DQ25" s="54">
        <f t="shared" ref="DQ25" si="58">DJ25*12/1000</f>
        <v>10.848000000000001</v>
      </c>
      <c r="DR25" s="54">
        <v>39</v>
      </c>
      <c r="DS25" s="54">
        <f t="shared" ref="DS25" si="59">DL25*12/1000</f>
        <v>30.180654000000001</v>
      </c>
      <c r="DT25" s="54">
        <v>28</v>
      </c>
      <c r="DU25" s="54">
        <f t="shared" si="43"/>
        <v>1108.028654</v>
      </c>
    </row>
    <row r="26" spans="1:127" s="2" customFormat="1" ht="12.75" x14ac:dyDescent="0.2">
      <c r="A26" s="53">
        <v>15</v>
      </c>
      <c r="B26" s="68" t="s">
        <v>6</v>
      </c>
      <c r="C26" s="61" t="s">
        <v>109</v>
      </c>
      <c r="D26" s="61" t="s">
        <v>102</v>
      </c>
      <c r="E26" s="61"/>
      <c r="F26" s="31"/>
      <c r="G26" s="69" t="s">
        <v>107</v>
      </c>
      <c r="H26" s="53">
        <v>17697</v>
      </c>
      <c r="I26" s="73">
        <v>2.92</v>
      </c>
      <c r="J26" s="47">
        <v>1.45</v>
      </c>
      <c r="K26" s="1">
        <v>74579</v>
      </c>
      <c r="L26" s="48"/>
      <c r="M26" s="53"/>
      <c r="N26" s="49"/>
      <c r="O26" s="49"/>
      <c r="P26" s="49"/>
      <c r="Q26" s="49"/>
      <c r="R26" s="49"/>
      <c r="S26" s="49"/>
      <c r="T26" s="53"/>
      <c r="U26" s="1"/>
      <c r="V26" s="49"/>
      <c r="W26" s="49"/>
      <c r="X26" s="49"/>
      <c r="Y26" s="49"/>
      <c r="Z26" s="49"/>
      <c r="AA26" s="49"/>
      <c r="AB26" s="50"/>
      <c r="AC26" s="1"/>
      <c r="AD26" s="49"/>
      <c r="AE26" s="49"/>
      <c r="AF26" s="49"/>
      <c r="AG26" s="49"/>
      <c r="AH26" s="49"/>
      <c r="AI26" s="49"/>
      <c r="AJ26" s="49"/>
      <c r="AK26" s="1"/>
      <c r="AL26" s="49"/>
      <c r="AM26" s="49">
        <v>1</v>
      </c>
      <c r="AN26" s="92">
        <v>90893</v>
      </c>
      <c r="AO26" s="51"/>
      <c r="AP26" s="1">
        <f t="shared" si="41"/>
        <v>0</v>
      </c>
      <c r="AQ26" s="1">
        <f t="shared" si="0"/>
        <v>90893</v>
      </c>
      <c r="AR26" s="49"/>
      <c r="AS26" s="51"/>
      <c r="AT26" s="1"/>
      <c r="AU26" s="49"/>
      <c r="AV26" s="49"/>
      <c r="AW26" s="49"/>
      <c r="AX26" s="49"/>
      <c r="AY26" s="49"/>
      <c r="AZ26" s="49"/>
      <c r="BA26" s="1"/>
      <c r="BB26" s="49"/>
      <c r="BC26" s="1"/>
      <c r="BD26" s="49"/>
      <c r="BE26" s="53"/>
      <c r="BF26" s="49"/>
      <c r="BG26" s="53"/>
      <c r="BH26" s="32"/>
      <c r="BI26" s="31"/>
      <c r="BJ26" s="1"/>
      <c r="BK26" s="32"/>
      <c r="BL26" s="32"/>
      <c r="BM26" s="1"/>
      <c r="BN26" s="49"/>
      <c r="BO26" s="52"/>
      <c r="BP26" s="49"/>
      <c r="BQ26" s="51"/>
      <c r="BR26" s="52"/>
      <c r="BS26" s="49"/>
      <c r="BT26" s="51"/>
      <c r="BU26" s="1"/>
      <c r="BV26" s="49"/>
      <c r="BW26" s="1">
        <f t="shared" si="3"/>
        <v>0</v>
      </c>
      <c r="BX26" s="49"/>
      <c r="BY26" s="1">
        <f t="shared" si="4"/>
        <v>0</v>
      </c>
      <c r="BZ26" s="32"/>
      <c r="CA26" s="53">
        <f t="shared" si="5"/>
        <v>0</v>
      </c>
      <c r="CB26" s="49"/>
      <c r="CC26" s="1">
        <f t="shared" si="6"/>
        <v>0</v>
      </c>
      <c r="CD26" s="32"/>
      <c r="CE26" s="1">
        <f t="shared" si="7"/>
        <v>0</v>
      </c>
      <c r="CF26" s="77"/>
      <c r="CG26" s="1"/>
      <c r="CH26" s="32"/>
      <c r="CI26" s="1">
        <f t="shared" si="9"/>
        <v>0</v>
      </c>
      <c r="CJ26" s="32"/>
      <c r="CK26" s="1">
        <f t="shared" si="10"/>
        <v>0</v>
      </c>
      <c r="CL26" s="32"/>
      <c r="CM26" s="31">
        <v>64</v>
      </c>
      <c r="CN26" s="1">
        <f t="shared" si="11"/>
        <v>0</v>
      </c>
      <c r="CO26" s="32"/>
      <c r="CP26" s="31">
        <v>32</v>
      </c>
      <c r="CQ26" s="1">
        <f t="shared" si="12"/>
        <v>0</v>
      </c>
      <c r="CR26" s="49"/>
      <c r="CS26" s="51"/>
      <c r="CT26" s="1"/>
      <c r="CU26" s="49"/>
      <c r="CV26" s="51"/>
      <c r="CW26" s="1"/>
      <c r="CX26" s="49"/>
      <c r="CY26" s="51"/>
      <c r="CZ26" s="1"/>
      <c r="DA26" s="49"/>
      <c r="DB26" s="53"/>
      <c r="DC26" s="1"/>
      <c r="DD26" s="1"/>
      <c r="DE26" s="51">
        <v>0.3</v>
      </c>
      <c r="DF26" s="51"/>
      <c r="DG26" s="1">
        <f>(AQ26*DE26)+(AQ26*DF26)</f>
        <v>27267.899999999998</v>
      </c>
      <c r="DH26" s="1">
        <f t="shared" si="18"/>
        <v>27267.899999999998</v>
      </c>
      <c r="DI26" s="92">
        <v>121191</v>
      </c>
      <c r="DJ26" s="1">
        <f t="shared" si="19"/>
        <v>1408.8465000000001</v>
      </c>
      <c r="DK26" s="1">
        <f t="shared" si="20"/>
        <v>5071.8474000000006</v>
      </c>
      <c r="DL26" s="1">
        <f t="shared" si="21"/>
        <v>2958.5776500000006</v>
      </c>
      <c r="DM26" s="1">
        <f t="shared" si="22"/>
        <v>3635.73</v>
      </c>
      <c r="DN26" s="54">
        <f>DI26*12/1000</f>
        <v>1454.2919999999999</v>
      </c>
      <c r="DO26" s="54">
        <v>1</v>
      </c>
      <c r="DP26" s="54">
        <f>AQ26*DO26/1000</f>
        <v>90.893000000000001</v>
      </c>
      <c r="DQ26" s="54">
        <f t="shared" si="42"/>
        <v>16.906158000000001</v>
      </c>
      <c r="DR26" s="54">
        <f t="shared" si="42"/>
        <v>60.862168800000006</v>
      </c>
      <c r="DS26" s="54">
        <f t="shared" si="42"/>
        <v>35.502931800000006</v>
      </c>
      <c r="DT26" s="54">
        <f t="shared" si="42"/>
        <v>43.62876</v>
      </c>
      <c r="DU26" s="54">
        <f t="shared" si="43"/>
        <v>1702.0850186</v>
      </c>
    </row>
    <row r="27" spans="1:127" s="2" customFormat="1" ht="12.75" x14ac:dyDescent="0.2">
      <c r="A27" s="53"/>
      <c r="B27" s="68" t="s">
        <v>6</v>
      </c>
      <c r="C27" s="61" t="s">
        <v>132</v>
      </c>
      <c r="D27" s="61" t="s">
        <v>102</v>
      </c>
      <c r="E27" s="61"/>
      <c r="F27" s="31"/>
      <c r="G27" s="69" t="s">
        <v>107</v>
      </c>
      <c r="H27" s="53"/>
      <c r="I27" s="73">
        <v>2.92</v>
      </c>
      <c r="J27" s="47">
        <v>1.45</v>
      </c>
      <c r="K27" s="1">
        <v>68144</v>
      </c>
      <c r="L27" s="48"/>
      <c r="M27" s="53"/>
      <c r="N27" s="49"/>
      <c r="O27" s="49"/>
      <c r="P27" s="49"/>
      <c r="Q27" s="49"/>
      <c r="R27" s="49"/>
      <c r="S27" s="49"/>
      <c r="T27" s="53"/>
      <c r="U27" s="1"/>
      <c r="V27" s="49"/>
      <c r="W27" s="49"/>
      <c r="X27" s="49"/>
      <c r="Y27" s="49"/>
      <c r="Z27" s="49"/>
      <c r="AA27" s="49"/>
      <c r="AB27" s="50"/>
      <c r="AC27" s="1"/>
      <c r="AD27" s="49"/>
      <c r="AE27" s="49"/>
      <c r="AF27" s="49"/>
      <c r="AG27" s="49"/>
      <c r="AH27" s="49"/>
      <c r="AI27" s="49"/>
      <c r="AJ27" s="49"/>
      <c r="AK27" s="1"/>
      <c r="AL27" s="49"/>
      <c r="AM27" s="47">
        <v>1</v>
      </c>
      <c r="AN27" s="92">
        <v>83050</v>
      </c>
      <c r="AO27" s="51"/>
      <c r="AP27" s="1">
        <f t="shared" ref="AP27" si="60">AN27*AO27</f>
        <v>0</v>
      </c>
      <c r="AQ27" s="1">
        <f t="shared" ref="AQ27" si="61">AN27+AP27</f>
        <v>83050</v>
      </c>
      <c r="AR27" s="49"/>
      <c r="AS27" s="51"/>
      <c r="AT27" s="1"/>
      <c r="AU27" s="49"/>
      <c r="AV27" s="49"/>
      <c r="AW27" s="49"/>
      <c r="AX27" s="49"/>
      <c r="AY27" s="49"/>
      <c r="AZ27" s="49"/>
      <c r="BA27" s="1"/>
      <c r="BB27" s="49"/>
      <c r="BC27" s="1"/>
      <c r="BD27" s="49"/>
      <c r="BE27" s="53"/>
      <c r="BF27" s="49"/>
      <c r="BG27" s="53"/>
      <c r="BH27" s="32"/>
      <c r="BI27" s="31"/>
      <c r="BJ27" s="1"/>
      <c r="BK27" s="32"/>
      <c r="BL27" s="32"/>
      <c r="BM27" s="1"/>
      <c r="BN27" s="49"/>
      <c r="BO27" s="52"/>
      <c r="BP27" s="49"/>
      <c r="BQ27" s="51"/>
      <c r="BR27" s="52"/>
      <c r="BS27" s="49"/>
      <c r="BT27" s="51"/>
      <c r="BU27" s="1"/>
      <c r="BV27" s="49"/>
      <c r="BW27" s="1">
        <f t="shared" ref="BW27" si="62">H27*BV27</f>
        <v>0</v>
      </c>
      <c r="BX27" s="49"/>
      <c r="BY27" s="1">
        <f t="shared" ref="BY27" si="63">H27*40%*BX27</f>
        <v>0</v>
      </c>
      <c r="BZ27" s="32"/>
      <c r="CA27" s="53">
        <f t="shared" ref="CA27" si="64">H27*30%*BZ27</f>
        <v>0</v>
      </c>
      <c r="CB27" s="49"/>
      <c r="CC27" s="1">
        <f t="shared" ref="CC27" si="65">H27*30%*CB27</f>
        <v>0</v>
      </c>
      <c r="CD27" s="32"/>
      <c r="CE27" s="1">
        <f t="shared" ref="CE27" si="66">H27*30%*CD27</f>
        <v>0</v>
      </c>
      <c r="CF27" s="32"/>
      <c r="CG27" s="1">
        <f t="shared" ref="CG27" si="67">H27*30%*CF27</f>
        <v>0</v>
      </c>
      <c r="CH27" s="32"/>
      <c r="CI27" s="1">
        <f t="shared" ref="CI27" si="68">H27*60%*CH27</f>
        <v>0</v>
      </c>
      <c r="CJ27" s="32"/>
      <c r="CK27" s="1">
        <f t="shared" ref="CK27" si="69">H27*CJ27</f>
        <v>0</v>
      </c>
      <c r="CL27" s="32"/>
      <c r="CM27" s="31">
        <v>64</v>
      </c>
      <c r="CN27" s="1">
        <f t="shared" ref="CN27" si="70">CL27*CM27*(AQ27/164)*50%</f>
        <v>0</v>
      </c>
      <c r="CO27" s="32"/>
      <c r="CP27" s="31">
        <v>32</v>
      </c>
      <c r="CQ27" s="1">
        <f t="shared" ref="CQ27" si="71">CO27*CP27*(AQ27/164)*50%</f>
        <v>0</v>
      </c>
      <c r="CR27" s="49"/>
      <c r="CS27" s="51">
        <v>0.2</v>
      </c>
      <c r="CT27" s="1">
        <f t="shared" ref="CT27" si="72">H27*CS27*CR27</f>
        <v>0</v>
      </c>
      <c r="CU27" s="49"/>
      <c r="CV27" s="51"/>
      <c r="CW27" s="1"/>
      <c r="CX27" s="49"/>
      <c r="CY27" s="51"/>
      <c r="CZ27" s="1"/>
      <c r="DA27" s="49"/>
      <c r="DB27" s="53"/>
      <c r="DC27" s="1"/>
      <c r="DD27" s="1"/>
      <c r="DE27" s="51">
        <v>0.3</v>
      </c>
      <c r="DF27" s="51"/>
      <c r="DG27" s="1">
        <f>(AQ27*DE27)+(AQ27*DF27)</f>
        <v>24915</v>
      </c>
      <c r="DH27" s="1">
        <f t="shared" ref="DH27" si="73">DG27+BA27+BJ27+BM27+CT27+BR27+CA27+BY27+CC27+AT27+BC27+BE27+BG27+DD27+BO27+CE27+CG27+CI27+CK27+CN27+CQ27+CW27+CZ27+DC27+BU27+BW27</f>
        <v>24915</v>
      </c>
      <c r="DI27" s="92">
        <v>110733</v>
      </c>
      <c r="DJ27" s="1">
        <f t="shared" ref="DJ27" si="74">(DI27-DG27)*1.5%</f>
        <v>1287.27</v>
      </c>
      <c r="DK27" s="1">
        <f t="shared" ref="DK27" si="75">((DI27-DG27)-((DI27-DG27)*10%))*6%</f>
        <v>4634.1719999999996</v>
      </c>
      <c r="DL27" s="1">
        <f t="shared" ref="DL27" si="76">((DI27-DG27)-((DI27-DG27)*10%))*3.5%</f>
        <v>2703.2670000000003</v>
      </c>
      <c r="DM27" s="1">
        <f t="shared" ref="DM27" si="77">DI27*3%</f>
        <v>3321.99</v>
      </c>
      <c r="DN27" s="54">
        <f>DI27*12/1000</f>
        <v>1328.796</v>
      </c>
      <c r="DO27" s="54">
        <v>1</v>
      </c>
      <c r="DP27" s="54">
        <f>AQ27*DO27/1000</f>
        <v>83.05</v>
      </c>
      <c r="DQ27" s="54">
        <f t="shared" ref="DQ27" si="78">DJ27*12/1000</f>
        <v>15.447239999999999</v>
      </c>
      <c r="DR27" s="54">
        <f t="shared" ref="DR27" si="79">DK27*12/1000</f>
        <v>55.610064000000001</v>
      </c>
      <c r="DS27" s="54">
        <f t="shared" ref="DS27" si="80">DL27*12/1000</f>
        <v>32.439204000000004</v>
      </c>
      <c r="DT27" s="54">
        <f t="shared" ref="DT27" si="81">DM27*12/1000</f>
        <v>39.863879999999995</v>
      </c>
      <c r="DU27" s="54">
        <f t="shared" si="43"/>
        <v>1555.2063880000001</v>
      </c>
    </row>
    <row r="28" spans="1:127" s="2" customFormat="1" ht="12.75" x14ac:dyDescent="0.2">
      <c r="A28" s="53">
        <v>16</v>
      </c>
      <c r="B28" s="68" t="s">
        <v>6</v>
      </c>
      <c r="C28" s="61" t="s">
        <v>111</v>
      </c>
      <c r="D28" s="61" t="s">
        <v>102</v>
      </c>
      <c r="E28" s="61"/>
      <c r="F28" s="31"/>
      <c r="G28" s="61" t="s">
        <v>110</v>
      </c>
      <c r="H28" s="53">
        <v>17697</v>
      </c>
      <c r="I28" s="73">
        <v>2.81</v>
      </c>
      <c r="J28" s="47">
        <v>1.45</v>
      </c>
      <c r="K28" s="1">
        <v>68144</v>
      </c>
      <c r="L28" s="48"/>
      <c r="M28" s="53"/>
      <c r="N28" s="49"/>
      <c r="O28" s="49"/>
      <c r="P28" s="49"/>
      <c r="Q28" s="49"/>
      <c r="R28" s="49"/>
      <c r="S28" s="49"/>
      <c r="T28" s="53"/>
      <c r="U28" s="1"/>
      <c r="V28" s="49"/>
      <c r="W28" s="49"/>
      <c r="X28" s="49"/>
      <c r="Y28" s="49"/>
      <c r="Z28" s="49"/>
      <c r="AA28" s="49"/>
      <c r="AB28" s="50"/>
      <c r="AC28" s="1"/>
      <c r="AD28" s="49"/>
      <c r="AE28" s="49"/>
      <c r="AF28" s="49"/>
      <c r="AG28" s="49"/>
      <c r="AH28" s="49"/>
      <c r="AI28" s="49"/>
      <c r="AJ28" s="49"/>
      <c r="AK28" s="1"/>
      <c r="AL28" s="49"/>
      <c r="AM28" s="47">
        <v>1</v>
      </c>
      <c r="AN28" s="92">
        <v>83050</v>
      </c>
      <c r="AO28" s="51"/>
      <c r="AP28" s="1">
        <f t="shared" si="41"/>
        <v>0</v>
      </c>
      <c r="AQ28" s="1">
        <f t="shared" si="0"/>
        <v>83050</v>
      </c>
      <c r="AR28" s="49"/>
      <c r="AS28" s="51"/>
      <c r="AT28" s="1"/>
      <c r="AU28" s="49"/>
      <c r="AV28" s="49"/>
      <c r="AW28" s="49"/>
      <c r="AX28" s="49"/>
      <c r="AY28" s="49"/>
      <c r="AZ28" s="49"/>
      <c r="BA28" s="1"/>
      <c r="BB28" s="49"/>
      <c r="BC28" s="1"/>
      <c r="BD28" s="49"/>
      <c r="BE28" s="53"/>
      <c r="BF28" s="49"/>
      <c r="BG28" s="53"/>
      <c r="BH28" s="32"/>
      <c r="BI28" s="31"/>
      <c r="BJ28" s="1"/>
      <c r="BK28" s="32"/>
      <c r="BL28" s="32"/>
      <c r="BM28" s="1"/>
      <c r="BN28" s="49"/>
      <c r="BO28" s="52"/>
      <c r="BP28" s="49"/>
      <c r="BQ28" s="51"/>
      <c r="BR28" s="52"/>
      <c r="BS28" s="49"/>
      <c r="BT28" s="51"/>
      <c r="BU28" s="1"/>
      <c r="BV28" s="49"/>
      <c r="BW28" s="1">
        <f t="shared" si="3"/>
        <v>0</v>
      </c>
      <c r="BX28" s="49"/>
      <c r="BY28" s="1">
        <f t="shared" si="4"/>
        <v>0</v>
      </c>
      <c r="BZ28" s="32"/>
      <c r="CA28" s="53">
        <f t="shared" si="5"/>
        <v>0</v>
      </c>
      <c r="CB28" s="49"/>
      <c r="CC28" s="1">
        <f t="shared" si="6"/>
        <v>0</v>
      </c>
      <c r="CD28" s="32"/>
      <c r="CE28" s="1">
        <f t="shared" si="7"/>
        <v>0</v>
      </c>
      <c r="CF28" s="32"/>
      <c r="CG28" s="1">
        <f t="shared" si="8"/>
        <v>0</v>
      </c>
      <c r="CH28" s="32"/>
      <c r="CI28" s="1">
        <f t="shared" si="9"/>
        <v>0</v>
      </c>
      <c r="CJ28" s="32"/>
      <c r="CK28" s="1">
        <f t="shared" si="10"/>
        <v>0</v>
      </c>
      <c r="CL28" s="32"/>
      <c r="CM28" s="31">
        <v>64</v>
      </c>
      <c r="CN28" s="1">
        <f t="shared" si="11"/>
        <v>0</v>
      </c>
      <c r="CO28" s="32"/>
      <c r="CP28" s="31">
        <v>32</v>
      </c>
      <c r="CQ28" s="1">
        <f t="shared" si="12"/>
        <v>0</v>
      </c>
      <c r="CR28" s="49"/>
      <c r="CS28" s="51">
        <v>0.2</v>
      </c>
      <c r="CT28" s="1">
        <f t="shared" si="13"/>
        <v>0</v>
      </c>
      <c r="CU28" s="49"/>
      <c r="CV28" s="51"/>
      <c r="CW28" s="1"/>
      <c r="CX28" s="49"/>
      <c r="CY28" s="51"/>
      <c r="CZ28" s="1"/>
      <c r="DA28" s="49"/>
      <c r="DB28" s="53"/>
      <c r="DC28" s="1"/>
      <c r="DD28" s="1"/>
      <c r="DE28" s="51">
        <v>0.3</v>
      </c>
      <c r="DF28" s="51"/>
      <c r="DG28" s="1">
        <f>(AQ28*DE28)+(AQ28*DF28)</f>
        <v>24915</v>
      </c>
      <c r="DH28" s="1">
        <f t="shared" si="18"/>
        <v>24915</v>
      </c>
      <c r="DI28" s="92">
        <v>110733</v>
      </c>
      <c r="DJ28" s="1">
        <f t="shared" si="19"/>
        <v>1287.27</v>
      </c>
      <c r="DK28" s="1">
        <f t="shared" si="20"/>
        <v>4634.1719999999996</v>
      </c>
      <c r="DL28" s="1">
        <f t="shared" si="21"/>
        <v>2703.2670000000003</v>
      </c>
      <c r="DM28" s="1">
        <f t="shared" si="22"/>
        <v>3321.99</v>
      </c>
      <c r="DN28" s="54">
        <f>DI28*12/1000</f>
        <v>1328.796</v>
      </c>
      <c r="DO28" s="54">
        <v>1</v>
      </c>
      <c r="DP28" s="54">
        <f>AQ28*DO28/1000</f>
        <v>83.05</v>
      </c>
      <c r="DQ28" s="54">
        <f t="shared" si="42"/>
        <v>15.447239999999999</v>
      </c>
      <c r="DR28" s="54">
        <f t="shared" si="42"/>
        <v>55.610064000000001</v>
      </c>
      <c r="DS28" s="54">
        <f t="shared" si="42"/>
        <v>32.439204000000004</v>
      </c>
      <c r="DT28" s="54">
        <f t="shared" si="42"/>
        <v>39.863879999999995</v>
      </c>
      <c r="DU28" s="54">
        <f t="shared" si="43"/>
        <v>1555.2063880000001</v>
      </c>
    </row>
    <row r="29" spans="1:127" s="2" customFormat="1" ht="12.75" x14ac:dyDescent="0.2">
      <c r="A29" s="53">
        <v>17</v>
      </c>
      <c r="B29" s="68" t="s">
        <v>6</v>
      </c>
      <c r="C29" s="61" t="s">
        <v>121</v>
      </c>
      <c r="D29" s="61" t="s">
        <v>102</v>
      </c>
      <c r="E29" s="61"/>
      <c r="F29" s="31"/>
      <c r="G29" s="69" t="s">
        <v>112</v>
      </c>
      <c r="H29" s="53">
        <v>17697</v>
      </c>
      <c r="I29" s="73">
        <v>2.81</v>
      </c>
      <c r="J29" s="47">
        <v>1.45</v>
      </c>
      <c r="K29" s="1">
        <v>92818</v>
      </c>
      <c r="L29" s="48"/>
      <c r="M29" s="53"/>
      <c r="N29" s="49"/>
      <c r="O29" s="49"/>
      <c r="P29" s="49"/>
      <c r="Q29" s="49"/>
      <c r="R29" s="49"/>
      <c r="S29" s="49"/>
      <c r="T29" s="53"/>
      <c r="U29" s="1"/>
      <c r="V29" s="49"/>
      <c r="W29" s="49"/>
      <c r="X29" s="49"/>
      <c r="Y29" s="49"/>
      <c r="Z29" s="49"/>
      <c r="AA29" s="49"/>
      <c r="AB29" s="50"/>
      <c r="AC29" s="1"/>
      <c r="AD29" s="49"/>
      <c r="AE29" s="49"/>
      <c r="AF29" s="49"/>
      <c r="AG29" s="49"/>
      <c r="AH29" s="49"/>
      <c r="AI29" s="49"/>
      <c r="AJ29" s="49"/>
      <c r="AK29" s="1"/>
      <c r="AL29" s="49"/>
      <c r="AM29" s="47">
        <v>1</v>
      </c>
      <c r="AN29" s="92">
        <v>113121</v>
      </c>
      <c r="AO29" s="51"/>
      <c r="AP29" s="1">
        <f t="shared" si="41"/>
        <v>0</v>
      </c>
      <c r="AQ29" s="1">
        <f t="shared" si="0"/>
        <v>113121</v>
      </c>
      <c r="AR29" s="49"/>
      <c r="AS29" s="51"/>
      <c r="AT29" s="1"/>
      <c r="AU29" s="49"/>
      <c r="AV29" s="49"/>
      <c r="AW29" s="49"/>
      <c r="AX29" s="49"/>
      <c r="AY29" s="49"/>
      <c r="AZ29" s="49"/>
      <c r="BA29" s="1"/>
      <c r="BB29" s="49"/>
      <c r="BC29" s="1"/>
      <c r="BD29" s="49"/>
      <c r="BE29" s="53"/>
      <c r="BF29" s="49"/>
      <c r="BG29" s="53"/>
      <c r="BH29" s="32"/>
      <c r="BI29" s="31"/>
      <c r="BJ29" s="1"/>
      <c r="BK29" s="32"/>
      <c r="BL29" s="32"/>
      <c r="BM29" s="1"/>
      <c r="BN29" s="49"/>
      <c r="BO29" s="52"/>
      <c r="BP29" s="49"/>
      <c r="BQ29" s="51"/>
      <c r="BR29" s="52"/>
      <c r="BS29" s="49"/>
      <c r="BT29" s="51"/>
      <c r="BU29" s="1"/>
      <c r="BV29" s="49"/>
      <c r="BW29" s="1"/>
      <c r="BX29" s="49"/>
      <c r="BY29" s="1"/>
      <c r="BZ29" s="32"/>
      <c r="CA29" s="53"/>
      <c r="CB29" s="49"/>
      <c r="CC29" s="1"/>
      <c r="CD29" s="32"/>
      <c r="CE29" s="1"/>
      <c r="CF29" s="32"/>
      <c r="CG29" s="1"/>
      <c r="CH29" s="32"/>
      <c r="CI29" s="1"/>
      <c r="CJ29" s="32"/>
      <c r="CK29" s="1"/>
      <c r="CL29" s="32"/>
      <c r="CM29" s="31">
        <v>64</v>
      </c>
      <c r="CN29" s="1">
        <f t="shared" si="11"/>
        <v>0</v>
      </c>
      <c r="CO29" s="32"/>
      <c r="CP29" s="31">
        <v>32</v>
      </c>
      <c r="CQ29" s="1">
        <f t="shared" si="12"/>
        <v>0</v>
      </c>
      <c r="CR29" s="49"/>
      <c r="CS29" s="51">
        <v>0.2</v>
      </c>
      <c r="CT29" s="1">
        <f t="shared" si="13"/>
        <v>0</v>
      </c>
      <c r="CU29" s="49"/>
      <c r="CV29" s="51"/>
      <c r="CW29" s="1"/>
      <c r="CX29" s="49"/>
      <c r="CY29" s="51"/>
      <c r="CZ29" s="1"/>
      <c r="DA29" s="49"/>
      <c r="DB29" s="53"/>
      <c r="DC29" s="1"/>
      <c r="DD29" s="1"/>
      <c r="DE29" s="51">
        <v>0.3</v>
      </c>
      <c r="DF29" s="51"/>
      <c r="DG29" s="1">
        <f>(AQ29*DE29)+(AQ29*DF29)</f>
        <v>33936.299999999996</v>
      </c>
      <c r="DH29" s="1">
        <f t="shared" si="18"/>
        <v>33936.299999999996</v>
      </c>
      <c r="DI29" s="92">
        <v>150828</v>
      </c>
      <c r="DJ29" s="1">
        <f t="shared" si="19"/>
        <v>1753.3755000000001</v>
      </c>
      <c r="DK29" s="1">
        <f t="shared" si="20"/>
        <v>6312.1518000000005</v>
      </c>
      <c r="DL29" s="1">
        <f t="shared" si="21"/>
        <v>3682.0885500000009</v>
      </c>
      <c r="DM29" s="1">
        <f t="shared" si="22"/>
        <v>4524.84</v>
      </c>
      <c r="DN29" s="54">
        <f>DI29*12/1000</f>
        <v>1809.9359999999999</v>
      </c>
      <c r="DO29" s="54">
        <v>1</v>
      </c>
      <c r="DP29" s="54">
        <f>AQ29*DO29/1000</f>
        <v>113.121</v>
      </c>
      <c r="DQ29" s="54">
        <f t="shared" si="42"/>
        <v>21.040506000000001</v>
      </c>
      <c r="DR29" s="54">
        <f t="shared" si="42"/>
        <v>75.745821600000014</v>
      </c>
      <c r="DS29" s="54">
        <f t="shared" si="42"/>
        <v>44.185062600000009</v>
      </c>
      <c r="DT29" s="54">
        <f t="shared" si="42"/>
        <v>54.298079999999999</v>
      </c>
      <c r="DU29" s="54">
        <f t="shared" si="43"/>
        <v>2118.3264702000001</v>
      </c>
    </row>
    <row r="30" spans="1:127" s="2" customFormat="1" ht="12.75" x14ac:dyDescent="0.2">
      <c r="A30" s="53">
        <v>18</v>
      </c>
      <c r="B30" s="68" t="s">
        <v>6</v>
      </c>
      <c r="C30" s="61" t="s">
        <v>120</v>
      </c>
      <c r="D30" s="61" t="s">
        <v>102</v>
      </c>
      <c r="E30" s="61"/>
      <c r="F30" s="62"/>
      <c r="G30" s="69" t="s">
        <v>112</v>
      </c>
      <c r="H30" s="53">
        <v>17697</v>
      </c>
      <c r="I30" s="73">
        <v>2.81</v>
      </c>
      <c r="J30" s="47">
        <v>1.45</v>
      </c>
      <c r="K30" s="1">
        <v>61520</v>
      </c>
      <c r="L30" s="48"/>
      <c r="M30" s="53"/>
      <c r="N30" s="49"/>
      <c r="O30" s="49"/>
      <c r="P30" s="49"/>
      <c r="Q30" s="49"/>
      <c r="R30" s="49"/>
      <c r="S30" s="49"/>
      <c r="T30" s="53"/>
      <c r="U30" s="1"/>
      <c r="V30" s="49"/>
      <c r="W30" s="49"/>
      <c r="X30" s="49"/>
      <c r="Y30" s="49"/>
      <c r="Z30" s="49"/>
      <c r="AA30" s="49"/>
      <c r="AB30" s="50"/>
      <c r="AC30" s="1"/>
      <c r="AD30" s="49"/>
      <c r="AE30" s="49"/>
      <c r="AF30" s="49"/>
      <c r="AG30" s="49"/>
      <c r="AH30" s="49"/>
      <c r="AI30" s="49"/>
      <c r="AJ30" s="49"/>
      <c r="AK30" s="1"/>
      <c r="AL30" s="49"/>
      <c r="AM30" s="49">
        <v>0.5</v>
      </c>
      <c r="AN30" s="92">
        <v>68568</v>
      </c>
      <c r="AO30" s="51"/>
      <c r="AP30" s="1">
        <f t="shared" si="41"/>
        <v>0</v>
      </c>
      <c r="AQ30" s="1">
        <f t="shared" si="0"/>
        <v>68568</v>
      </c>
      <c r="AR30" s="49"/>
      <c r="AS30" s="51"/>
      <c r="AT30" s="1"/>
      <c r="AU30" s="49"/>
      <c r="AV30" s="49"/>
      <c r="AW30" s="49"/>
      <c r="AX30" s="49"/>
      <c r="AY30" s="49"/>
      <c r="AZ30" s="49"/>
      <c r="BA30" s="1"/>
      <c r="BB30" s="49"/>
      <c r="BC30" s="1"/>
      <c r="BD30" s="49"/>
      <c r="BE30" s="53">
        <f t="shared" si="26"/>
        <v>0</v>
      </c>
      <c r="BF30" s="49"/>
      <c r="BG30" s="53"/>
      <c r="BH30" s="32"/>
      <c r="BI30" s="31"/>
      <c r="BJ30" s="1"/>
      <c r="BK30" s="32"/>
      <c r="BL30" s="32"/>
      <c r="BM30" s="1"/>
      <c r="BN30" s="49"/>
      <c r="BO30" s="52"/>
      <c r="BP30" s="49"/>
      <c r="BQ30" s="51"/>
      <c r="BR30" s="52">
        <f t="shared" si="1"/>
        <v>0</v>
      </c>
      <c r="BS30" s="49"/>
      <c r="BT30" s="51"/>
      <c r="BU30" s="1">
        <f t="shared" ref="BU30:BU41" si="82">AQ30*BT30*BS30</f>
        <v>0</v>
      </c>
      <c r="BV30" s="49"/>
      <c r="BW30" s="1">
        <f t="shared" ref="BW30:BW41" si="83">H30*BV30</f>
        <v>0</v>
      </c>
      <c r="BX30" s="49"/>
      <c r="BY30" s="1">
        <f t="shared" ref="BY30:BY41" si="84">H30*40%*BX30</f>
        <v>0</v>
      </c>
      <c r="BZ30" s="32"/>
      <c r="CA30" s="53">
        <f t="shared" ref="CA30:CA41" si="85">H30*30%*BZ30</f>
        <v>0</v>
      </c>
      <c r="CB30" s="49"/>
      <c r="CC30" s="1">
        <f t="shared" ref="CC30:CC41" si="86">H30*30%*CB30</f>
        <v>0</v>
      </c>
      <c r="CD30" s="32"/>
      <c r="CE30" s="1">
        <f t="shared" ref="CE30:CE41" si="87">H30*30%*CD30</f>
        <v>0</v>
      </c>
      <c r="CF30" s="32"/>
      <c r="CG30" s="1">
        <f t="shared" ref="CG30:CG41" si="88">H30*30%*CF30</f>
        <v>0</v>
      </c>
      <c r="CH30" s="32"/>
      <c r="CI30" s="1">
        <f t="shared" ref="CI30:CI41" si="89">H30*60%*CH30</f>
        <v>0</v>
      </c>
      <c r="CJ30" s="32"/>
      <c r="CK30" s="1">
        <f t="shared" ref="CK30:CK41" si="90">H30*CJ30</f>
        <v>0</v>
      </c>
      <c r="CL30" s="32"/>
      <c r="CM30" s="31">
        <v>64</v>
      </c>
      <c r="CN30" s="1">
        <f t="shared" si="11"/>
        <v>0</v>
      </c>
      <c r="CO30" s="32"/>
      <c r="CP30" s="31">
        <v>32</v>
      </c>
      <c r="CQ30" s="1">
        <f t="shared" si="12"/>
        <v>0</v>
      </c>
      <c r="CR30" s="49"/>
      <c r="CS30" s="51"/>
      <c r="CT30" s="1">
        <f t="shared" si="13"/>
        <v>0</v>
      </c>
      <c r="CU30" s="49"/>
      <c r="CV30" s="51">
        <v>0.35</v>
      </c>
      <c r="CW30" s="1">
        <f t="shared" ref="CW30:CW41" si="91">H30*CV30*CU30</f>
        <v>0</v>
      </c>
      <c r="CX30" s="49"/>
      <c r="CY30" s="51">
        <v>0.3</v>
      </c>
      <c r="CZ30" s="1">
        <f t="shared" ref="CZ30:CZ41" si="92">H30*CY30*CX30</f>
        <v>0</v>
      </c>
      <c r="DA30" s="49"/>
      <c r="DB30" s="53"/>
      <c r="DC30" s="1">
        <f t="shared" si="16"/>
        <v>0</v>
      </c>
      <c r="DD30" s="1"/>
      <c r="DE30" s="51">
        <v>0.3</v>
      </c>
      <c r="DF30" s="51"/>
      <c r="DG30" s="1">
        <v>11620</v>
      </c>
      <c r="DH30" s="1">
        <f t="shared" si="18"/>
        <v>11620</v>
      </c>
      <c r="DI30" s="92">
        <v>91425</v>
      </c>
      <c r="DJ30" s="1">
        <f t="shared" si="19"/>
        <v>1197.075</v>
      </c>
      <c r="DK30" s="1">
        <f t="shared" si="20"/>
        <v>4309.47</v>
      </c>
      <c r="DL30" s="1">
        <f t="shared" si="21"/>
        <v>2513.8575000000001</v>
      </c>
      <c r="DM30" s="1">
        <f t="shared" si="22"/>
        <v>2742.75</v>
      </c>
      <c r="DN30" s="54">
        <f t="shared" si="27"/>
        <v>1097.0999999999999</v>
      </c>
      <c r="DO30" s="54">
        <v>1</v>
      </c>
      <c r="DP30" s="54">
        <f t="shared" ref="DP30:DP41" si="93">AQ30*DO30/1000</f>
        <v>68.567999999999998</v>
      </c>
      <c r="DQ30" s="54">
        <f t="shared" si="42"/>
        <v>14.364900000000002</v>
      </c>
      <c r="DR30" s="54">
        <f t="shared" si="42"/>
        <v>51.713639999999998</v>
      </c>
      <c r="DS30" s="54">
        <f t="shared" si="42"/>
        <v>30.16629</v>
      </c>
      <c r="DT30" s="54">
        <f t="shared" si="42"/>
        <v>32.912999999999997</v>
      </c>
      <c r="DU30" s="54">
        <f t="shared" ref="DU30:DU41" si="94">DN30+DP30+DQ30+DR30+DS30+DT30</f>
        <v>1294.8258299999998</v>
      </c>
    </row>
    <row r="31" spans="1:127" s="2" customFormat="1" ht="25.5" x14ac:dyDescent="0.2">
      <c r="A31" s="53">
        <v>19</v>
      </c>
      <c r="B31" s="68" t="s">
        <v>6</v>
      </c>
      <c r="C31" s="61" t="s">
        <v>118</v>
      </c>
      <c r="D31" s="61" t="s">
        <v>102</v>
      </c>
      <c r="E31" s="61"/>
      <c r="F31" s="31"/>
      <c r="G31" s="69" t="s">
        <v>112</v>
      </c>
      <c r="H31" s="53">
        <v>17697</v>
      </c>
      <c r="I31" s="73">
        <v>2.81</v>
      </c>
      <c r="J31" s="47">
        <v>1.45</v>
      </c>
      <c r="K31" s="1">
        <v>104177</v>
      </c>
      <c r="L31" s="48"/>
      <c r="M31" s="53"/>
      <c r="N31" s="49"/>
      <c r="O31" s="49"/>
      <c r="P31" s="49"/>
      <c r="Q31" s="49"/>
      <c r="R31" s="49"/>
      <c r="S31" s="49"/>
      <c r="T31" s="53"/>
      <c r="U31" s="1"/>
      <c r="V31" s="49"/>
      <c r="W31" s="49"/>
      <c r="X31" s="49"/>
      <c r="Y31" s="49"/>
      <c r="Z31" s="49"/>
      <c r="AA31" s="49"/>
      <c r="AB31" s="50"/>
      <c r="AC31" s="1"/>
      <c r="AD31" s="49"/>
      <c r="AE31" s="49"/>
      <c r="AF31" s="49"/>
      <c r="AG31" s="49"/>
      <c r="AH31" s="49"/>
      <c r="AI31" s="49"/>
      <c r="AJ31" s="49"/>
      <c r="AK31" s="1"/>
      <c r="AL31" s="49"/>
      <c r="AM31" s="49">
        <v>1</v>
      </c>
      <c r="AN31" s="92">
        <v>104177</v>
      </c>
      <c r="AO31" s="51"/>
      <c r="AP31" s="1"/>
      <c r="AQ31" s="1">
        <f t="shared" si="0"/>
        <v>104177</v>
      </c>
      <c r="AR31" s="49"/>
      <c r="AS31" s="51"/>
      <c r="AT31" s="1"/>
      <c r="AU31" s="49"/>
      <c r="AV31" s="49"/>
      <c r="AW31" s="49"/>
      <c r="AX31" s="49"/>
      <c r="AY31" s="49"/>
      <c r="AZ31" s="49"/>
      <c r="BA31" s="1"/>
      <c r="BB31" s="49"/>
      <c r="BC31" s="1"/>
      <c r="BD31" s="49"/>
      <c r="BE31" s="53">
        <f t="shared" si="26"/>
        <v>0</v>
      </c>
      <c r="BF31" s="49"/>
      <c r="BG31" s="53"/>
      <c r="BH31" s="32"/>
      <c r="BI31" s="31"/>
      <c r="BJ31" s="1"/>
      <c r="BK31" s="32"/>
      <c r="BL31" s="32"/>
      <c r="BM31" s="1"/>
      <c r="BN31" s="49"/>
      <c r="BO31" s="52"/>
      <c r="BP31" s="49"/>
      <c r="BQ31" s="51"/>
      <c r="BR31" s="52">
        <f t="shared" si="1"/>
        <v>0</v>
      </c>
      <c r="BS31" s="49"/>
      <c r="BT31" s="51"/>
      <c r="BU31" s="1">
        <f t="shared" si="82"/>
        <v>0</v>
      </c>
      <c r="BV31" s="49"/>
      <c r="BW31" s="1">
        <f t="shared" si="83"/>
        <v>0</v>
      </c>
      <c r="BX31" s="49"/>
      <c r="BY31" s="1">
        <f t="shared" si="84"/>
        <v>0</v>
      </c>
      <c r="BZ31" s="32"/>
      <c r="CA31" s="53">
        <f t="shared" si="85"/>
        <v>0</v>
      </c>
      <c r="CB31" s="49"/>
      <c r="CC31" s="1">
        <f t="shared" si="86"/>
        <v>0</v>
      </c>
      <c r="CD31" s="32"/>
      <c r="CE31" s="1">
        <f t="shared" si="87"/>
        <v>0</v>
      </c>
      <c r="CF31" s="32"/>
      <c r="CG31" s="1">
        <f t="shared" si="88"/>
        <v>0</v>
      </c>
      <c r="CH31" s="32"/>
      <c r="CI31" s="1">
        <f t="shared" si="89"/>
        <v>0</v>
      </c>
      <c r="CJ31" s="32"/>
      <c r="CK31" s="1">
        <f t="shared" si="90"/>
        <v>0</v>
      </c>
      <c r="CL31" s="32"/>
      <c r="CM31" s="31">
        <v>64</v>
      </c>
      <c r="CN31" s="1">
        <f t="shared" si="11"/>
        <v>0</v>
      </c>
      <c r="CO31" s="32"/>
      <c r="CP31" s="31">
        <v>32</v>
      </c>
      <c r="CQ31" s="1">
        <f t="shared" si="12"/>
        <v>0</v>
      </c>
      <c r="CR31" s="49"/>
      <c r="CS31" s="51">
        <v>0.3</v>
      </c>
      <c r="CT31" s="1">
        <f t="shared" si="13"/>
        <v>0</v>
      </c>
      <c r="CU31" s="49"/>
      <c r="CV31" s="51">
        <v>0.35</v>
      </c>
      <c r="CW31" s="1">
        <f t="shared" si="91"/>
        <v>0</v>
      </c>
      <c r="CX31" s="49"/>
      <c r="CY31" s="51">
        <v>0.3</v>
      </c>
      <c r="CZ31" s="1">
        <f t="shared" si="92"/>
        <v>0</v>
      </c>
      <c r="DA31" s="49"/>
      <c r="DB31" s="53"/>
      <c r="DC31" s="1">
        <f t="shared" si="16"/>
        <v>0</v>
      </c>
      <c r="DD31" s="1"/>
      <c r="DE31" s="51">
        <v>0.3</v>
      </c>
      <c r="DF31" s="51"/>
      <c r="DG31" s="1">
        <f t="shared" ref="DG31:DG41" si="95">(AQ31*DE31)+(AQ31*DF31)</f>
        <v>31253.1</v>
      </c>
      <c r="DH31" s="1">
        <f t="shared" si="18"/>
        <v>31253.1</v>
      </c>
      <c r="DI31" s="92">
        <v>169287</v>
      </c>
      <c r="DJ31" s="1">
        <f t="shared" si="19"/>
        <v>2070.5084999999999</v>
      </c>
      <c r="DK31" s="1">
        <f t="shared" si="20"/>
        <v>7453.8305999999993</v>
      </c>
      <c r="DL31" s="1">
        <f t="shared" si="21"/>
        <v>4348.0678500000004</v>
      </c>
      <c r="DM31" s="1">
        <f t="shared" si="22"/>
        <v>5078.6099999999997</v>
      </c>
      <c r="DN31" s="54">
        <f t="shared" si="27"/>
        <v>2031.444</v>
      </c>
      <c r="DO31" s="54">
        <v>1</v>
      </c>
      <c r="DP31" s="54">
        <f t="shared" si="93"/>
        <v>104.17700000000001</v>
      </c>
      <c r="DQ31" s="54">
        <f t="shared" si="42"/>
        <v>24.846101999999998</v>
      </c>
      <c r="DR31" s="54">
        <f t="shared" si="42"/>
        <v>89.445967199999984</v>
      </c>
      <c r="DS31" s="54">
        <f t="shared" si="42"/>
        <v>52.17681420000001</v>
      </c>
      <c r="DT31" s="54">
        <f t="shared" si="42"/>
        <v>60.943319999999993</v>
      </c>
      <c r="DU31" s="54">
        <f t="shared" si="94"/>
        <v>2363.0332033999998</v>
      </c>
    </row>
    <row r="32" spans="1:127" s="2" customFormat="1" ht="12.75" x14ac:dyDescent="0.2">
      <c r="A32" s="53">
        <v>20</v>
      </c>
      <c r="B32" s="68" t="s">
        <v>6</v>
      </c>
      <c r="C32" s="61" t="s">
        <v>113</v>
      </c>
      <c r="D32" s="61" t="s">
        <v>102</v>
      </c>
      <c r="E32" s="61"/>
      <c r="F32" s="31"/>
      <c r="G32" s="69" t="s">
        <v>110</v>
      </c>
      <c r="H32" s="53">
        <v>17697</v>
      </c>
      <c r="I32" s="73">
        <v>2.81</v>
      </c>
      <c r="J32" s="47">
        <v>1.45</v>
      </c>
      <c r="K32" s="1">
        <v>70000</v>
      </c>
      <c r="L32" s="48"/>
      <c r="M32" s="53"/>
      <c r="N32" s="49"/>
      <c r="O32" s="49"/>
      <c r="P32" s="49"/>
      <c r="Q32" s="49"/>
      <c r="R32" s="49"/>
      <c r="S32" s="49"/>
      <c r="T32" s="53"/>
      <c r="U32" s="1"/>
      <c r="V32" s="49"/>
      <c r="W32" s="49"/>
      <c r="X32" s="49"/>
      <c r="Y32" s="49"/>
      <c r="Z32" s="49"/>
      <c r="AA32" s="49"/>
      <c r="AB32" s="50"/>
      <c r="AC32" s="1"/>
      <c r="AD32" s="49"/>
      <c r="AE32" s="49"/>
      <c r="AF32" s="49"/>
      <c r="AG32" s="49"/>
      <c r="AH32" s="49"/>
      <c r="AI32" s="49"/>
      <c r="AJ32" s="49"/>
      <c r="AK32" s="1"/>
      <c r="AL32" s="49"/>
      <c r="AM32" s="49">
        <v>1.5</v>
      </c>
      <c r="AN32" s="92">
        <v>70000</v>
      </c>
      <c r="AO32" s="51"/>
      <c r="AP32" s="1">
        <f>AN32*AO32</f>
        <v>0</v>
      </c>
      <c r="AQ32" s="1">
        <f>AN32+AP32</f>
        <v>70000</v>
      </c>
      <c r="AR32" s="49"/>
      <c r="AS32" s="51"/>
      <c r="AT32" s="1"/>
      <c r="AU32" s="49"/>
      <c r="AV32" s="49"/>
      <c r="AW32" s="49"/>
      <c r="AX32" s="49"/>
      <c r="AY32" s="49"/>
      <c r="AZ32" s="49"/>
      <c r="BA32" s="1"/>
      <c r="BB32" s="49"/>
      <c r="BC32" s="1"/>
      <c r="BD32" s="49"/>
      <c r="BE32" s="53">
        <f t="shared" si="26"/>
        <v>0</v>
      </c>
      <c r="BF32" s="49"/>
      <c r="BG32" s="53"/>
      <c r="BH32" s="32"/>
      <c r="BI32" s="31"/>
      <c r="BJ32" s="1"/>
      <c r="BK32" s="32"/>
      <c r="BL32" s="32"/>
      <c r="BM32" s="1"/>
      <c r="BN32" s="49"/>
      <c r="BO32" s="52"/>
      <c r="BP32" s="49"/>
      <c r="BQ32" s="51"/>
      <c r="BR32" s="52">
        <f t="shared" si="1"/>
        <v>0</v>
      </c>
      <c r="BS32" s="49"/>
      <c r="BT32" s="51"/>
      <c r="BU32" s="1">
        <f t="shared" si="82"/>
        <v>0</v>
      </c>
      <c r="BV32" s="49"/>
      <c r="BW32" s="1">
        <f t="shared" si="83"/>
        <v>0</v>
      </c>
      <c r="BX32" s="49"/>
      <c r="BY32" s="1">
        <f t="shared" si="84"/>
        <v>0</v>
      </c>
      <c r="BZ32" s="32"/>
      <c r="CA32" s="53">
        <f t="shared" si="85"/>
        <v>0</v>
      </c>
      <c r="CB32" s="49"/>
      <c r="CC32" s="1">
        <f t="shared" si="86"/>
        <v>0</v>
      </c>
      <c r="CD32" s="32"/>
      <c r="CE32" s="1">
        <f t="shared" si="87"/>
        <v>0</v>
      </c>
      <c r="CF32" s="32"/>
      <c r="CG32" s="1">
        <f t="shared" si="88"/>
        <v>0</v>
      </c>
      <c r="CH32" s="32"/>
      <c r="CI32" s="1">
        <f t="shared" si="89"/>
        <v>0</v>
      </c>
      <c r="CJ32" s="32"/>
      <c r="CK32" s="1">
        <f t="shared" si="90"/>
        <v>0</v>
      </c>
      <c r="CL32" s="32"/>
      <c r="CM32" s="31">
        <v>64</v>
      </c>
      <c r="CN32" s="1">
        <f t="shared" si="11"/>
        <v>0</v>
      </c>
      <c r="CO32" s="32"/>
      <c r="CP32" s="31">
        <v>32</v>
      </c>
      <c r="CQ32" s="1">
        <f t="shared" si="12"/>
        <v>0</v>
      </c>
      <c r="CR32" s="49"/>
      <c r="CS32" s="51">
        <v>0.3</v>
      </c>
      <c r="CT32" s="1">
        <f t="shared" si="13"/>
        <v>0</v>
      </c>
      <c r="CU32" s="49"/>
      <c r="CV32" s="51">
        <v>0.35</v>
      </c>
      <c r="CW32" s="1">
        <f t="shared" si="91"/>
        <v>0</v>
      </c>
      <c r="CX32" s="49"/>
      <c r="CY32" s="51">
        <v>0.3</v>
      </c>
      <c r="CZ32" s="1">
        <f t="shared" si="92"/>
        <v>0</v>
      </c>
      <c r="DA32" s="49"/>
      <c r="DB32" s="53"/>
      <c r="DC32" s="1">
        <f t="shared" si="16"/>
        <v>0</v>
      </c>
      <c r="DD32" s="1"/>
      <c r="DE32" s="51">
        <v>0.3</v>
      </c>
      <c r="DF32" s="51"/>
      <c r="DG32" s="1">
        <v>21000</v>
      </c>
      <c r="DH32" s="1">
        <f t="shared" si="18"/>
        <v>21000</v>
      </c>
      <c r="DI32" s="92">
        <v>113750</v>
      </c>
      <c r="DJ32" s="1">
        <f t="shared" si="19"/>
        <v>1391.25</v>
      </c>
      <c r="DK32" s="1">
        <f t="shared" si="20"/>
        <v>5008.5</v>
      </c>
      <c r="DL32" s="1">
        <f t="shared" si="21"/>
        <v>2921.6250000000005</v>
      </c>
      <c r="DM32" s="1">
        <f t="shared" si="22"/>
        <v>3412.5</v>
      </c>
      <c r="DN32" s="54">
        <f t="shared" si="27"/>
        <v>1365</v>
      </c>
      <c r="DO32" s="54">
        <v>1</v>
      </c>
      <c r="DP32" s="54">
        <f t="shared" si="93"/>
        <v>70</v>
      </c>
      <c r="DQ32" s="54">
        <f t="shared" si="42"/>
        <v>16.695</v>
      </c>
      <c r="DR32" s="54">
        <f t="shared" si="42"/>
        <v>60.101999999999997</v>
      </c>
      <c r="DS32" s="54">
        <f t="shared" si="42"/>
        <v>35.059500000000007</v>
      </c>
      <c r="DT32" s="54">
        <f t="shared" si="42"/>
        <v>40.950000000000003</v>
      </c>
      <c r="DU32" s="54">
        <f t="shared" si="94"/>
        <v>1587.8065000000001</v>
      </c>
    </row>
    <row r="33" spans="1:128" s="2" customFormat="1" ht="12.75" x14ac:dyDescent="0.2">
      <c r="A33" s="53">
        <v>21</v>
      </c>
      <c r="B33" s="68" t="s">
        <v>6</v>
      </c>
      <c r="C33" s="61" t="s">
        <v>122</v>
      </c>
      <c r="D33" s="61" t="s">
        <v>102</v>
      </c>
      <c r="E33" s="61"/>
      <c r="F33" s="31"/>
      <c r="G33" s="69" t="s">
        <v>115</v>
      </c>
      <c r="H33" s="53">
        <v>17697</v>
      </c>
      <c r="I33" s="73">
        <v>2.77</v>
      </c>
      <c r="J33" s="47">
        <v>1.45</v>
      </c>
      <c r="K33" s="1">
        <v>153332</v>
      </c>
      <c r="L33" s="48"/>
      <c r="M33" s="53"/>
      <c r="N33" s="49"/>
      <c r="O33" s="49"/>
      <c r="P33" s="49"/>
      <c r="Q33" s="49"/>
      <c r="R33" s="49"/>
      <c r="S33" s="49"/>
      <c r="T33" s="53"/>
      <c r="U33" s="1"/>
      <c r="V33" s="49"/>
      <c r="W33" s="49"/>
      <c r="X33" s="49"/>
      <c r="Y33" s="49"/>
      <c r="Z33" s="49"/>
      <c r="AA33" s="49"/>
      <c r="AB33" s="50"/>
      <c r="AC33" s="1"/>
      <c r="AD33" s="49"/>
      <c r="AE33" s="49"/>
      <c r="AF33" s="49"/>
      <c r="AG33" s="49"/>
      <c r="AH33" s="49"/>
      <c r="AI33" s="49"/>
      <c r="AJ33" s="49"/>
      <c r="AK33" s="1"/>
      <c r="AL33" s="49"/>
      <c r="AM33" s="49">
        <v>1.5</v>
      </c>
      <c r="AN33" s="92">
        <v>153332</v>
      </c>
      <c r="AO33" s="51"/>
      <c r="AP33" s="1">
        <f>AN33*AO33</f>
        <v>0</v>
      </c>
      <c r="AQ33" s="1">
        <f t="shared" ref="AQ33:AQ35" si="96">AN33+AP33</f>
        <v>153332</v>
      </c>
      <c r="AR33" s="49"/>
      <c r="AS33" s="51"/>
      <c r="AT33" s="1"/>
      <c r="AU33" s="49"/>
      <c r="AV33" s="49"/>
      <c r="AW33" s="49"/>
      <c r="AX33" s="49"/>
      <c r="AY33" s="49"/>
      <c r="AZ33" s="49"/>
      <c r="BA33" s="1"/>
      <c r="BB33" s="49"/>
      <c r="BC33" s="1"/>
      <c r="BD33" s="49"/>
      <c r="BE33" s="53">
        <f t="shared" si="26"/>
        <v>0</v>
      </c>
      <c r="BF33" s="49"/>
      <c r="BG33" s="53"/>
      <c r="BH33" s="32"/>
      <c r="BI33" s="31"/>
      <c r="BJ33" s="1"/>
      <c r="BK33" s="32"/>
      <c r="BL33" s="32"/>
      <c r="BM33" s="1"/>
      <c r="BN33" s="49"/>
      <c r="BO33" s="52"/>
      <c r="BP33" s="49"/>
      <c r="BQ33" s="51"/>
      <c r="BR33" s="52">
        <f t="shared" si="1"/>
        <v>0</v>
      </c>
      <c r="BS33" s="49"/>
      <c r="BT33" s="51"/>
      <c r="BU33" s="1">
        <f t="shared" si="82"/>
        <v>0</v>
      </c>
      <c r="BV33" s="49"/>
      <c r="BW33" s="1">
        <f t="shared" si="83"/>
        <v>0</v>
      </c>
      <c r="BX33" s="49"/>
      <c r="BY33" s="1">
        <f t="shared" si="84"/>
        <v>0</v>
      </c>
      <c r="BZ33" s="32"/>
      <c r="CA33" s="53">
        <f t="shared" si="85"/>
        <v>0</v>
      </c>
      <c r="CB33" s="49"/>
      <c r="CC33" s="1">
        <f t="shared" si="86"/>
        <v>0</v>
      </c>
      <c r="CD33" s="32"/>
      <c r="CE33" s="1">
        <f t="shared" si="87"/>
        <v>0</v>
      </c>
      <c r="CF33" s="32"/>
      <c r="CG33" s="1">
        <f t="shared" si="88"/>
        <v>0</v>
      </c>
      <c r="CH33" s="32"/>
      <c r="CI33" s="1">
        <f t="shared" si="89"/>
        <v>0</v>
      </c>
      <c r="CJ33" s="32"/>
      <c r="CK33" s="1">
        <f t="shared" si="90"/>
        <v>0</v>
      </c>
      <c r="CL33" s="32"/>
      <c r="CM33" s="31">
        <v>64</v>
      </c>
      <c r="CN33" s="1">
        <f t="shared" si="11"/>
        <v>0</v>
      </c>
      <c r="CO33" s="32"/>
      <c r="CP33" s="31">
        <v>32</v>
      </c>
      <c r="CQ33" s="1">
        <f t="shared" si="12"/>
        <v>0</v>
      </c>
      <c r="CR33" s="49"/>
      <c r="CS33" s="51">
        <v>0.3</v>
      </c>
      <c r="CT33" s="1">
        <f t="shared" si="13"/>
        <v>0</v>
      </c>
      <c r="CU33" s="49"/>
      <c r="CV33" s="51">
        <v>0.35</v>
      </c>
      <c r="CW33" s="1">
        <f t="shared" si="91"/>
        <v>0</v>
      </c>
      <c r="CX33" s="49"/>
      <c r="CY33" s="51">
        <v>0.3</v>
      </c>
      <c r="CZ33" s="1">
        <f t="shared" si="92"/>
        <v>0</v>
      </c>
      <c r="DA33" s="49"/>
      <c r="DB33" s="53"/>
      <c r="DC33" s="1">
        <f t="shared" si="16"/>
        <v>0</v>
      </c>
      <c r="DD33" s="1"/>
      <c r="DE33" s="51">
        <v>0.3</v>
      </c>
      <c r="DF33" s="51"/>
      <c r="DG33" s="1">
        <v>45999</v>
      </c>
      <c r="DH33" s="1">
        <v>45999</v>
      </c>
      <c r="DI33" s="92">
        <v>249163</v>
      </c>
      <c r="DJ33" s="1">
        <f t="shared" si="19"/>
        <v>3047.46</v>
      </c>
      <c r="DK33" s="1">
        <f t="shared" si="20"/>
        <v>10970.856</v>
      </c>
      <c r="DL33" s="1">
        <f t="shared" si="21"/>
        <v>6399.6660000000011</v>
      </c>
      <c r="DM33" s="1">
        <f t="shared" si="22"/>
        <v>7474.8899999999994</v>
      </c>
      <c r="DN33" s="54">
        <f t="shared" si="27"/>
        <v>2989.9560000000001</v>
      </c>
      <c r="DO33" s="54">
        <v>1</v>
      </c>
      <c r="DP33" s="54">
        <f t="shared" si="93"/>
        <v>153.33199999999999</v>
      </c>
      <c r="DQ33" s="54">
        <f t="shared" si="42"/>
        <v>36.569520000000004</v>
      </c>
      <c r="DR33" s="54">
        <f t="shared" si="42"/>
        <v>131.650272</v>
      </c>
      <c r="DS33" s="54">
        <f t="shared" si="42"/>
        <v>76.795992000000012</v>
      </c>
      <c r="DT33" s="54">
        <f t="shared" si="42"/>
        <v>89.698679999999996</v>
      </c>
      <c r="DU33" s="54">
        <f t="shared" si="94"/>
        <v>3478.0024639999997</v>
      </c>
    </row>
    <row r="34" spans="1:128" s="2" customFormat="1" ht="12.75" x14ac:dyDescent="0.2">
      <c r="A34" s="53">
        <v>22</v>
      </c>
      <c r="B34" s="68" t="s">
        <v>6</v>
      </c>
      <c r="C34" s="61" t="s">
        <v>122</v>
      </c>
      <c r="D34" s="61" t="s">
        <v>102</v>
      </c>
      <c r="E34" s="61"/>
      <c r="F34" s="31"/>
      <c r="G34" s="69" t="s">
        <v>115</v>
      </c>
      <c r="H34" s="53">
        <v>17697</v>
      </c>
      <c r="I34" s="73">
        <v>2.77</v>
      </c>
      <c r="J34" s="47">
        <v>1.45</v>
      </c>
      <c r="K34" s="1">
        <v>153332</v>
      </c>
      <c r="L34" s="48"/>
      <c r="M34" s="53"/>
      <c r="N34" s="49"/>
      <c r="O34" s="49"/>
      <c r="P34" s="49"/>
      <c r="Q34" s="49"/>
      <c r="R34" s="49"/>
      <c r="S34" s="49"/>
      <c r="T34" s="53"/>
      <c r="U34" s="1"/>
      <c r="V34" s="49"/>
      <c r="W34" s="49"/>
      <c r="X34" s="49"/>
      <c r="Y34" s="49"/>
      <c r="Z34" s="49"/>
      <c r="AA34" s="49"/>
      <c r="AB34" s="50"/>
      <c r="AC34" s="1"/>
      <c r="AD34" s="49"/>
      <c r="AE34" s="49"/>
      <c r="AF34" s="49"/>
      <c r="AG34" s="49"/>
      <c r="AH34" s="49"/>
      <c r="AI34" s="49"/>
      <c r="AJ34" s="49"/>
      <c r="AK34" s="1"/>
      <c r="AL34" s="49"/>
      <c r="AM34" s="49">
        <v>1</v>
      </c>
      <c r="AN34" s="92">
        <v>153332</v>
      </c>
      <c r="AO34" s="51"/>
      <c r="AP34" s="1"/>
      <c r="AQ34" s="1">
        <f t="shared" si="96"/>
        <v>153332</v>
      </c>
      <c r="AR34" s="49"/>
      <c r="AS34" s="51"/>
      <c r="AT34" s="1"/>
      <c r="AU34" s="49"/>
      <c r="AV34" s="49"/>
      <c r="AW34" s="49"/>
      <c r="AX34" s="49"/>
      <c r="AY34" s="49"/>
      <c r="AZ34" s="49"/>
      <c r="BA34" s="1"/>
      <c r="BB34" s="49"/>
      <c r="BC34" s="1"/>
      <c r="BD34" s="49"/>
      <c r="BE34" s="53"/>
      <c r="BF34" s="49"/>
      <c r="BG34" s="53"/>
      <c r="BH34" s="32"/>
      <c r="BI34" s="31"/>
      <c r="BJ34" s="1"/>
      <c r="BK34" s="32"/>
      <c r="BL34" s="32"/>
      <c r="BM34" s="1"/>
      <c r="BN34" s="49"/>
      <c r="BO34" s="52"/>
      <c r="BP34" s="49"/>
      <c r="BQ34" s="51"/>
      <c r="BR34" s="52"/>
      <c r="BS34" s="49"/>
      <c r="BT34" s="51"/>
      <c r="BU34" s="1"/>
      <c r="BV34" s="49"/>
      <c r="BW34" s="1">
        <f t="shared" si="83"/>
        <v>0</v>
      </c>
      <c r="BX34" s="49"/>
      <c r="BY34" s="1">
        <f t="shared" si="84"/>
        <v>0</v>
      </c>
      <c r="BZ34" s="32"/>
      <c r="CA34" s="53"/>
      <c r="CB34" s="49"/>
      <c r="CC34" s="1"/>
      <c r="CD34" s="32"/>
      <c r="CE34" s="1"/>
      <c r="CF34" s="32"/>
      <c r="CG34" s="1">
        <f t="shared" si="88"/>
        <v>0</v>
      </c>
      <c r="CH34" s="32"/>
      <c r="CI34" s="1"/>
      <c r="CJ34" s="32"/>
      <c r="CK34" s="1"/>
      <c r="CL34" s="32"/>
      <c r="CM34" s="31">
        <v>64</v>
      </c>
      <c r="CN34" s="1"/>
      <c r="CO34" s="32"/>
      <c r="CP34" s="31"/>
      <c r="CQ34" s="1"/>
      <c r="CR34" s="49"/>
      <c r="CS34" s="51"/>
      <c r="CT34" s="1"/>
      <c r="CU34" s="49"/>
      <c r="CV34" s="51"/>
      <c r="CW34" s="1"/>
      <c r="CX34" s="49"/>
      <c r="CY34" s="51"/>
      <c r="CZ34" s="1"/>
      <c r="DA34" s="49"/>
      <c r="DB34" s="53"/>
      <c r="DC34" s="1"/>
      <c r="DD34" s="1"/>
      <c r="DE34" s="51">
        <v>0.3</v>
      </c>
      <c r="DF34" s="51"/>
      <c r="DG34" s="1">
        <v>45999</v>
      </c>
      <c r="DH34" s="1">
        <v>45999</v>
      </c>
      <c r="DI34" s="92">
        <v>249163</v>
      </c>
      <c r="DJ34" s="1">
        <f t="shared" si="19"/>
        <v>3047.46</v>
      </c>
      <c r="DK34" s="1">
        <f t="shared" si="20"/>
        <v>10970.856</v>
      </c>
      <c r="DL34" s="1">
        <f t="shared" si="21"/>
        <v>6399.6660000000011</v>
      </c>
      <c r="DM34" s="1">
        <f t="shared" si="22"/>
        <v>7474.8899999999994</v>
      </c>
      <c r="DN34" s="54">
        <f t="shared" si="27"/>
        <v>2989.9560000000001</v>
      </c>
      <c r="DO34" s="54">
        <v>1</v>
      </c>
      <c r="DP34" s="54">
        <f t="shared" si="93"/>
        <v>153.33199999999999</v>
      </c>
      <c r="DQ34" s="54">
        <f t="shared" si="42"/>
        <v>36.569520000000004</v>
      </c>
      <c r="DR34" s="54">
        <f t="shared" si="42"/>
        <v>131.650272</v>
      </c>
      <c r="DS34" s="54">
        <f t="shared" si="42"/>
        <v>76.795992000000012</v>
      </c>
      <c r="DT34" s="54">
        <f t="shared" si="42"/>
        <v>89.698679999999996</v>
      </c>
      <c r="DU34" s="54">
        <f t="shared" si="94"/>
        <v>3478.0024639999997</v>
      </c>
    </row>
    <row r="35" spans="1:128" s="2" customFormat="1" ht="12.75" x14ac:dyDescent="0.2">
      <c r="A35" s="53">
        <v>23</v>
      </c>
      <c r="B35" s="68" t="s">
        <v>6</v>
      </c>
      <c r="C35" s="61" t="s">
        <v>117</v>
      </c>
      <c r="D35" s="61" t="s">
        <v>102</v>
      </c>
      <c r="E35" s="61"/>
      <c r="F35" s="31"/>
      <c r="G35" s="69" t="s">
        <v>112</v>
      </c>
      <c r="H35" s="53">
        <v>17697</v>
      </c>
      <c r="I35" s="73">
        <v>2.81</v>
      </c>
      <c r="J35" s="47">
        <v>1.45</v>
      </c>
      <c r="K35" s="1">
        <v>163078</v>
      </c>
      <c r="L35" s="48"/>
      <c r="M35" s="53"/>
      <c r="N35" s="49"/>
      <c r="O35" s="49"/>
      <c r="P35" s="49"/>
      <c r="Q35" s="49"/>
      <c r="R35" s="49"/>
      <c r="S35" s="49"/>
      <c r="T35" s="53"/>
      <c r="U35" s="1"/>
      <c r="V35" s="49"/>
      <c r="W35" s="49"/>
      <c r="X35" s="49"/>
      <c r="Y35" s="49"/>
      <c r="Z35" s="49"/>
      <c r="AA35" s="49"/>
      <c r="AB35" s="50"/>
      <c r="AC35" s="1"/>
      <c r="AD35" s="49"/>
      <c r="AE35" s="49"/>
      <c r="AF35" s="49"/>
      <c r="AG35" s="49"/>
      <c r="AH35" s="49"/>
      <c r="AI35" s="49"/>
      <c r="AJ35" s="49"/>
      <c r="AK35" s="1"/>
      <c r="AL35" s="49"/>
      <c r="AM35" s="49">
        <v>1</v>
      </c>
      <c r="AN35" s="92">
        <v>198750</v>
      </c>
      <c r="AO35" s="51"/>
      <c r="AP35" s="1"/>
      <c r="AQ35" s="1">
        <f t="shared" si="96"/>
        <v>198750</v>
      </c>
      <c r="AR35" s="49"/>
      <c r="AS35" s="51"/>
      <c r="AT35" s="1"/>
      <c r="AU35" s="49"/>
      <c r="AV35" s="49"/>
      <c r="AW35" s="49"/>
      <c r="AX35" s="49"/>
      <c r="AY35" s="49"/>
      <c r="AZ35" s="49"/>
      <c r="BA35" s="1"/>
      <c r="BB35" s="49"/>
      <c r="BC35" s="1"/>
      <c r="BD35" s="49"/>
      <c r="BE35" s="53"/>
      <c r="BF35" s="49"/>
      <c r="BG35" s="53"/>
      <c r="BH35" s="32"/>
      <c r="BI35" s="31"/>
      <c r="BJ35" s="1"/>
      <c r="BK35" s="32"/>
      <c r="BL35" s="32"/>
      <c r="BM35" s="1"/>
      <c r="BN35" s="49"/>
      <c r="BO35" s="52"/>
      <c r="BP35" s="49"/>
      <c r="BQ35" s="51"/>
      <c r="BR35" s="52"/>
      <c r="BS35" s="49"/>
      <c r="BT35" s="51"/>
      <c r="BU35" s="1"/>
      <c r="BV35" s="49"/>
      <c r="BW35" s="1">
        <f t="shared" si="83"/>
        <v>0</v>
      </c>
      <c r="BX35" s="49"/>
      <c r="BY35" s="1">
        <f t="shared" si="84"/>
        <v>0</v>
      </c>
      <c r="BZ35" s="32"/>
      <c r="CA35" s="53"/>
      <c r="CB35" s="49"/>
      <c r="CC35" s="1"/>
      <c r="CD35" s="32"/>
      <c r="CE35" s="1"/>
      <c r="CF35" s="32"/>
      <c r="CG35" s="1">
        <f t="shared" si="88"/>
        <v>0</v>
      </c>
      <c r="CH35" s="32"/>
      <c r="CI35" s="1"/>
      <c r="CJ35" s="32"/>
      <c r="CK35" s="1"/>
      <c r="CL35" s="32"/>
      <c r="CM35" s="31">
        <v>64</v>
      </c>
      <c r="CN35" s="1"/>
      <c r="CO35" s="32"/>
      <c r="CP35" s="31"/>
      <c r="CQ35" s="1"/>
      <c r="CR35" s="49"/>
      <c r="CS35" s="51"/>
      <c r="CT35" s="1"/>
      <c r="CU35" s="49"/>
      <c r="CV35" s="51"/>
      <c r="CW35" s="1"/>
      <c r="CX35" s="49"/>
      <c r="CY35" s="51"/>
      <c r="CZ35" s="1"/>
      <c r="DA35" s="49"/>
      <c r="DB35" s="53"/>
      <c r="DC35" s="1"/>
      <c r="DD35" s="1"/>
      <c r="DE35" s="51">
        <v>0.3</v>
      </c>
      <c r="DF35" s="51"/>
      <c r="DG35" s="1">
        <f t="shared" si="95"/>
        <v>59625</v>
      </c>
      <c r="DH35" s="1">
        <f t="shared" si="18"/>
        <v>59625</v>
      </c>
      <c r="DI35" s="92">
        <v>265001</v>
      </c>
      <c r="DJ35" s="1">
        <f t="shared" si="19"/>
        <v>3080.64</v>
      </c>
      <c r="DK35" s="1">
        <f t="shared" si="20"/>
        <v>11090.304</v>
      </c>
      <c r="DL35" s="1">
        <f t="shared" si="21"/>
        <v>6469.3440000000001</v>
      </c>
      <c r="DM35" s="1">
        <f t="shared" si="22"/>
        <v>7950.03</v>
      </c>
      <c r="DN35" s="54">
        <f t="shared" si="27"/>
        <v>3180.0120000000002</v>
      </c>
      <c r="DO35" s="54">
        <v>1</v>
      </c>
      <c r="DP35" s="54">
        <f t="shared" si="93"/>
        <v>198.75</v>
      </c>
      <c r="DQ35" s="54">
        <f t="shared" si="42"/>
        <v>36.967680000000001</v>
      </c>
      <c r="DR35" s="54">
        <f t="shared" si="42"/>
        <v>133.08364799999998</v>
      </c>
      <c r="DS35" s="54">
        <f t="shared" si="42"/>
        <v>77.632127999999994</v>
      </c>
      <c r="DT35" s="54">
        <f t="shared" si="42"/>
        <v>95.400360000000006</v>
      </c>
      <c r="DU35" s="54">
        <f t="shared" si="94"/>
        <v>3721.8458160000005</v>
      </c>
    </row>
    <row r="36" spans="1:128" s="2" customFormat="1" ht="12.75" x14ac:dyDescent="0.2">
      <c r="A36" s="53">
        <v>24</v>
      </c>
      <c r="B36" s="68" t="s">
        <v>6</v>
      </c>
      <c r="C36" s="61" t="s">
        <v>114</v>
      </c>
      <c r="D36" s="61" t="s">
        <v>102</v>
      </c>
      <c r="E36" s="61"/>
      <c r="F36" s="31"/>
      <c r="G36" s="61" t="s">
        <v>112</v>
      </c>
      <c r="H36" s="53">
        <v>17697</v>
      </c>
      <c r="I36" s="73">
        <v>2.77</v>
      </c>
      <c r="J36" s="47">
        <v>1.45</v>
      </c>
      <c r="K36" s="1">
        <v>60259</v>
      </c>
      <c r="L36" s="48"/>
      <c r="M36" s="53"/>
      <c r="N36" s="49"/>
      <c r="O36" s="49"/>
      <c r="P36" s="49"/>
      <c r="Q36" s="49"/>
      <c r="R36" s="49"/>
      <c r="S36" s="49"/>
      <c r="T36" s="53"/>
      <c r="U36" s="1"/>
      <c r="V36" s="49"/>
      <c r="W36" s="49"/>
      <c r="X36" s="49"/>
      <c r="Y36" s="49"/>
      <c r="Z36" s="49"/>
      <c r="AA36" s="49"/>
      <c r="AB36" s="50"/>
      <c r="AC36" s="1"/>
      <c r="AD36" s="49"/>
      <c r="AE36" s="49"/>
      <c r="AF36" s="49"/>
      <c r="AG36" s="49"/>
      <c r="AH36" s="49"/>
      <c r="AI36" s="49"/>
      <c r="AJ36" s="49"/>
      <c r="AK36" s="1"/>
      <c r="AL36" s="49"/>
      <c r="AM36" s="49">
        <v>1</v>
      </c>
      <c r="AN36" s="92">
        <v>73440</v>
      </c>
      <c r="AO36" s="51"/>
      <c r="AP36" s="1">
        <f>AN36*AO36</f>
        <v>0</v>
      </c>
      <c r="AQ36" s="1">
        <f>AN36+AP36</f>
        <v>73440</v>
      </c>
      <c r="AR36" s="49"/>
      <c r="AS36" s="51"/>
      <c r="AT36" s="1"/>
      <c r="AU36" s="49"/>
      <c r="AV36" s="49"/>
      <c r="AW36" s="49"/>
      <c r="AX36" s="49"/>
      <c r="AY36" s="49"/>
      <c r="AZ36" s="49"/>
      <c r="BA36" s="1"/>
      <c r="BB36" s="49"/>
      <c r="BC36" s="1"/>
      <c r="BD36" s="49"/>
      <c r="BE36" s="53">
        <f t="shared" si="26"/>
        <v>0</v>
      </c>
      <c r="BF36" s="49"/>
      <c r="BG36" s="53"/>
      <c r="BH36" s="32"/>
      <c r="BI36" s="31"/>
      <c r="BJ36" s="1"/>
      <c r="BK36" s="32"/>
      <c r="BL36" s="32"/>
      <c r="BM36" s="1"/>
      <c r="BN36" s="49"/>
      <c r="BO36" s="52"/>
      <c r="BP36" s="49"/>
      <c r="BQ36" s="51"/>
      <c r="BR36" s="52">
        <f t="shared" si="1"/>
        <v>0</v>
      </c>
      <c r="BS36" s="49"/>
      <c r="BT36" s="51"/>
      <c r="BU36" s="1">
        <f t="shared" si="82"/>
        <v>0</v>
      </c>
      <c r="BV36" s="49"/>
      <c r="BW36" s="1">
        <f t="shared" si="83"/>
        <v>0</v>
      </c>
      <c r="BX36" s="49"/>
      <c r="BY36" s="1">
        <f t="shared" si="84"/>
        <v>0</v>
      </c>
      <c r="BZ36" s="32"/>
      <c r="CA36" s="53">
        <f t="shared" si="85"/>
        <v>0</v>
      </c>
      <c r="CB36" s="49"/>
      <c r="CC36" s="1">
        <f t="shared" si="86"/>
        <v>0</v>
      </c>
      <c r="CD36" s="32"/>
      <c r="CE36" s="1">
        <f t="shared" si="87"/>
        <v>0</v>
      </c>
      <c r="CF36" s="32"/>
      <c r="CG36" s="1">
        <f t="shared" si="88"/>
        <v>0</v>
      </c>
      <c r="CH36" s="32"/>
      <c r="CI36" s="1">
        <f t="shared" si="89"/>
        <v>0</v>
      </c>
      <c r="CJ36" s="32"/>
      <c r="CK36" s="1">
        <f t="shared" si="90"/>
        <v>0</v>
      </c>
      <c r="CL36" s="32"/>
      <c r="CM36" s="31">
        <v>64</v>
      </c>
      <c r="CN36" s="1"/>
      <c r="CO36" s="32"/>
      <c r="CP36" s="31">
        <v>32</v>
      </c>
      <c r="CQ36" s="1"/>
      <c r="CR36" s="49"/>
      <c r="CS36" s="51">
        <v>0.3</v>
      </c>
      <c r="CT36" s="1">
        <f t="shared" si="13"/>
        <v>0</v>
      </c>
      <c r="CU36" s="49"/>
      <c r="CV36" s="51">
        <v>0.35</v>
      </c>
      <c r="CW36" s="1">
        <f t="shared" si="91"/>
        <v>0</v>
      </c>
      <c r="CX36" s="49"/>
      <c r="CY36" s="51">
        <v>0.3</v>
      </c>
      <c r="CZ36" s="1">
        <f t="shared" si="92"/>
        <v>0</v>
      </c>
      <c r="DA36" s="49"/>
      <c r="DB36" s="53"/>
      <c r="DC36" s="1">
        <f t="shared" si="16"/>
        <v>0</v>
      </c>
      <c r="DD36" s="1"/>
      <c r="DE36" s="51">
        <v>0.3</v>
      </c>
      <c r="DF36" s="51"/>
      <c r="DG36" s="1">
        <f t="shared" si="95"/>
        <v>22032</v>
      </c>
      <c r="DH36" s="1">
        <f t="shared" si="18"/>
        <v>22032</v>
      </c>
      <c r="DI36" s="92">
        <v>97921</v>
      </c>
      <c r="DJ36" s="1">
        <f t="shared" si="19"/>
        <v>1138.335</v>
      </c>
      <c r="DK36" s="1">
        <f t="shared" si="20"/>
        <v>4098.0060000000003</v>
      </c>
      <c r="DL36" s="1">
        <f t="shared" si="21"/>
        <v>2390.5035000000003</v>
      </c>
      <c r="DM36" s="1">
        <f t="shared" si="22"/>
        <v>2937.63</v>
      </c>
      <c r="DN36" s="54">
        <f t="shared" si="27"/>
        <v>1175.0519999999999</v>
      </c>
      <c r="DO36" s="54">
        <v>1</v>
      </c>
      <c r="DP36" s="54">
        <f t="shared" si="93"/>
        <v>73.44</v>
      </c>
      <c r="DQ36" s="54">
        <v>11</v>
      </c>
      <c r="DR36" s="54">
        <v>39</v>
      </c>
      <c r="DS36" s="54">
        <v>23</v>
      </c>
      <c r="DT36" s="54">
        <v>28</v>
      </c>
      <c r="DU36" s="54">
        <f t="shared" si="94"/>
        <v>1349.492</v>
      </c>
    </row>
    <row r="37" spans="1:128" s="2" customFormat="1" ht="12.75" x14ac:dyDescent="0.2">
      <c r="A37" s="53">
        <v>25</v>
      </c>
      <c r="B37" s="68" t="s">
        <v>6</v>
      </c>
      <c r="C37" s="61" t="s">
        <v>114</v>
      </c>
      <c r="D37" s="61" t="s">
        <v>102</v>
      </c>
      <c r="E37" s="61"/>
      <c r="F37" s="62"/>
      <c r="G37" s="61" t="s">
        <v>124</v>
      </c>
      <c r="H37" s="53">
        <v>17697</v>
      </c>
      <c r="I37" s="73">
        <v>2.77</v>
      </c>
      <c r="J37" s="47">
        <v>1.45</v>
      </c>
      <c r="K37" s="1">
        <v>60259</v>
      </c>
      <c r="L37" s="48"/>
      <c r="M37" s="53"/>
      <c r="N37" s="49"/>
      <c r="O37" s="49"/>
      <c r="P37" s="49"/>
      <c r="Q37" s="49"/>
      <c r="R37" s="49"/>
      <c r="S37" s="49"/>
      <c r="T37" s="53"/>
      <c r="U37" s="1"/>
      <c r="V37" s="49"/>
      <c r="W37" s="49"/>
      <c r="X37" s="49"/>
      <c r="Y37" s="49"/>
      <c r="Z37" s="49"/>
      <c r="AA37" s="49"/>
      <c r="AB37" s="50"/>
      <c r="AC37" s="1"/>
      <c r="AD37" s="49"/>
      <c r="AE37" s="49"/>
      <c r="AF37" s="49"/>
      <c r="AG37" s="49"/>
      <c r="AH37" s="49"/>
      <c r="AI37" s="49"/>
      <c r="AJ37" s="49"/>
      <c r="AK37" s="1"/>
      <c r="AL37" s="49"/>
      <c r="AM37" s="49">
        <v>1</v>
      </c>
      <c r="AN37" s="92">
        <v>73440</v>
      </c>
      <c r="AO37" s="51"/>
      <c r="AP37" s="1">
        <f t="shared" ref="AP37:AP41" si="97">AN37*AO37</f>
        <v>0</v>
      </c>
      <c r="AQ37" s="1">
        <f t="shared" ref="AQ37:AQ41" si="98">AN37+AP37</f>
        <v>73440</v>
      </c>
      <c r="AR37" s="49"/>
      <c r="AS37" s="51"/>
      <c r="AT37" s="1"/>
      <c r="AU37" s="49"/>
      <c r="AV37" s="49"/>
      <c r="AW37" s="49"/>
      <c r="AX37" s="49"/>
      <c r="AY37" s="49"/>
      <c r="AZ37" s="49"/>
      <c r="BA37" s="1"/>
      <c r="BB37" s="49"/>
      <c r="BC37" s="1"/>
      <c r="BD37" s="49"/>
      <c r="BE37" s="53">
        <f t="shared" si="26"/>
        <v>0</v>
      </c>
      <c r="BF37" s="49"/>
      <c r="BG37" s="53"/>
      <c r="BH37" s="32"/>
      <c r="BI37" s="31"/>
      <c r="BJ37" s="1"/>
      <c r="BK37" s="32"/>
      <c r="BL37" s="32"/>
      <c r="BM37" s="1"/>
      <c r="BN37" s="49"/>
      <c r="BO37" s="52"/>
      <c r="BP37" s="49"/>
      <c r="BQ37" s="51"/>
      <c r="BR37" s="52">
        <f t="shared" si="1"/>
        <v>0</v>
      </c>
      <c r="BS37" s="49"/>
      <c r="BT37" s="51"/>
      <c r="BU37" s="1">
        <f t="shared" si="82"/>
        <v>0</v>
      </c>
      <c r="BV37" s="49"/>
      <c r="BW37" s="1">
        <f t="shared" si="83"/>
        <v>0</v>
      </c>
      <c r="BX37" s="49"/>
      <c r="BY37" s="1">
        <f t="shared" si="84"/>
        <v>0</v>
      </c>
      <c r="BZ37" s="32"/>
      <c r="CA37" s="53">
        <f t="shared" si="85"/>
        <v>0</v>
      </c>
      <c r="CB37" s="49"/>
      <c r="CC37" s="1">
        <f t="shared" si="86"/>
        <v>0</v>
      </c>
      <c r="CD37" s="32"/>
      <c r="CE37" s="1">
        <f t="shared" si="87"/>
        <v>0</v>
      </c>
      <c r="CF37" s="32"/>
      <c r="CG37" s="1">
        <f t="shared" si="88"/>
        <v>0</v>
      </c>
      <c r="CH37" s="32"/>
      <c r="CI37" s="1">
        <f t="shared" si="89"/>
        <v>0</v>
      </c>
      <c r="CJ37" s="32"/>
      <c r="CK37" s="1">
        <f t="shared" si="90"/>
        <v>0</v>
      </c>
      <c r="CL37" s="32"/>
      <c r="CM37" s="31">
        <v>64</v>
      </c>
      <c r="CN37" s="1"/>
      <c r="CO37" s="32"/>
      <c r="CP37" s="31">
        <v>32</v>
      </c>
      <c r="CQ37" s="1"/>
      <c r="CR37" s="49"/>
      <c r="CS37" s="51">
        <v>0.3</v>
      </c>
      <c r="CT37" s="1">
        <f t="shared" si="13"/>
        <v>0</v>
      </c>
      <c r="CU37" s="49"/>
      <c r="CV37" s="51">
        <v>1.35</v>
      </c>
      <c r="CW37" s="1">
        <f t="shared" si="91"/>
        <v>0</v>
      </c>
      <c r="CX37" s="49"/>
      <c r="CY37" s="51">
        <v>1.3</v>
      </c>
      <c r="CZ37" s="1">
        <f t="shared" si="92"/>
        <v>0</v>
      </c>
      <c r="DA37" s="49"/>
      <c r="DB37" s="53"/>
      <c r="DC37" s="1">
        <f t="shared" si="16"/>
        <v>0</v>
      </c>
      <c r="DD37" s="1"/>
      <c r="DE37" s="51">
        <v>0.3</v>
      </c>
      <c r="DF37" s="51"/>
      <c r="DG37" s="1">
        <f t="shared" si="95"/>
        <v>22032</v>
      </c>
      <c r="DH37" s="1">
        <f t="shared" si="18"/>
        <v>22032</v>
      </c>
      <c r="DI37" s="92">
        <v>97921</v>
      </c>
      <c r="DJ37" s="1">
        <f t="shared" si="19"/>
        <v>1138.335</v>
      </c>
      <c r="DK37" s="1">
        <f t="shared" si="20"/>
        <v>4098.0060000000003</v>
      </c>
      <c r="DL37" s="1">
        <f t="shared" si="21"/>
        <v>2390.5035000000003</v>
      </c>
      <c r="DM37" s="1">
        <f t="shared" si="22"/>
        <v>2937.63</v>
      </c>
      <c r="DN37" s="54">
        <f t="shared" si="27"/>
        <v>1175.0519999999999</v>
      </c>
      <c r="DO37" s="54">
        <v>2</v>
      </c>
      <c r="DP37" s="54">
        <v>60</v>
      </c>
      <c r="DQ37" s="54">
        <v>11</v>
      </c>
      <c r="DR37" s="54">
        <v>39</v>
      </c>
      <c r="DS37" s="54">
        <v>23</v>
      </c>
      <c r="DT37" s="54">
        <v>28</v>
      </c>
      <c r="DU37" s="54">
        <f t="shared" si="94"/>
        <v>1336.0519999999999</v>
      </c>
    </row>
    <row r="38" spans="1:128" s="2" customFormat="1" ht="11.25" hidden="1" customHeight="1" x14ac:dyDescent="0.2">
      <c r="A38" s="53">
        <v>26</v>
      </c>
      <c r="B38" s="68" t="s">
        <v>6</v>
      </c>
      <c r="C38" s="61" t="s">
        <v>114</v>
      </c>
      <c r="D38" s="61" t="s">
        <v>102</v>
      </c>
      <c r="E38" s="46"/>
      <c r="F38" s="31"/>
      <c r="G38" s="61" t="s">
        <v>110</v>
      </c>
      <c r="H38" s="53">
        <v>17697</v>
      </c>
      <c r="I38" s="73">
        <v>2.77</v>
      </c>
      <c r="J38" s="47">
        <v>1.45</v>
      </c>
      <c r="K38" s="1">
        <v>60259</v>
      </c>
      <c r="L38" s="48"/>
      <c r="M38" s="53"/>
      <c r="N38" s="49"/>
      <c r="O38" s="49"/>
      <c r="P38" s="49"/>
      <c r="Q38" s="49"/>
      <c r="R38" s="49"/>
      <c r="S38" s="49"/>
      <c r="T38" s="53"/>
      <c r="U38" s="1"/>
      <c r="V38" s="49"/>
      <c r="W38" s="49"/>
      <c r="X38" s="49"/>
      <c r="Y38" s="49"/>
      <c r="Z38" s="49"/>
      <c r="AA38" s="49"/>
      <c r="AB38" s="50"/>
      <c r="AC38" s="1"/>
      <c r="AD38" s="49"/>
      <c r="AE38" s="49"/>
      <c r="AF38" s="49"/>
      <c r="AG38" s="49"/>
      <c r="AH38" s="49"/>
      <c r="AI38" s="49"/>
      <c r="AJ38" s="49"/>
      <c r="AK38" s="1"/>
      <c r="AL38" s="49"/>
      <c r="AM38" s="49">
        <v>1</v>
      </c>
      <c r="AN38" s="92">
        <v>60259</v>
      </c>
      <c r="AO38" s="51"/>
      <c r="AP38" s="1">
        <f t="shared" si="97"/>
        <v>0</v>
      </c>
      <c r="AQ38" s="1">
        <f t="shared" si="98"/>
        <v>60259</v>
      </c>
      <c r="AR38" s="49"/>
      <c r="AS38" s="51"/>
      <c r="AT38" s="1"/>
      <c r="AU38" s="49"/>
      <c r="AV38" s="49"/>
      <c r="AW38" s="49"/>
      <c r="AX38" s="49"/>
      <c r="AY38" s="49"/>
      <c r="AZ38" s="49"/>
      <c r="BA38" s="1"/>
      <c r="BB38" s="49"/>
      <c r="BC38" s="1"/>
      <c r="BD38" s="49"/>
      <c r="BE38" s="53">
        <f t="shared" si="26"/>
        <v>0</v>
      </c>
      <c r="BF38" s="49"/>
      <c r="BG38" s="53"/>
      <c r="BH38" s="32"/>
      <c r="BI38" s="31"/>
      <c r="BJ38" s="1"/>
      <c r="BK38" s="32"/>
      <c r="BL38" s="32"/>
      <c r="BM38" s="1"/>
      <c r="BN38" s="49"/>
      <c r="BO38" s="52"/>
      <c r="BP38" s="49"/>
      <c r="BQ38" s="51"/>
      <c r="BR38" s="52">
        <f t="shared" si="1"/>
        <v>0</v>
      </c>
      <c r="BS38" s="49"/>
      <c r="BT38" s="51"/>
      <c r="BU38" s="1">
        <f t="shared" si="82"/>
        <v>0</v>
      </c>
      <c r="BV38" s="49"/>
      <c r="BW38" s="1">
        <f t="shared" si="83"/>
        <v>0</v>
      </c>
      <c r="BX38" s="49"/>
      <c r="BY38" s="1">
        <f t="shared" si="84"/>
        <v>0</v>
      </c>
      <c r="BZ38" s="32"/>
      <c r="CA38" s="53">
        <f t="shared" si="85"/>
        <v>0</v>
      </c>
      <c r="CB38" s="49"/>
      <c r="CC38" s="1">
        <f t="shared" si="86"/>
        <v>0</v>
      </c>
      <c r="CD38" s="32"/>
      <c r="CE38" s="1">
        <f t="shared" si="87"/>
        <v>0</v>
      </c>
      <c r="CF38" s="32"/>
      <c r="CG38" s="1">
        <f t="shared" si="88"/>
        <v>0</v>
      </c>
      <c r="CH38" s="32"/>
      <c r="CI38" s="1">
        <f t="shared" si="89"/>
        <v>0</v>
      </c>
      <c r="CJ38" s="32"/>
      <c r="CK38" s="1">
        <f t="shared" si="90"/>
        <v>0</v>
      </c>
      <c r="CL38" s="32"/>
      <c r="CM38" s="31">
        <v>64</v>
      </c>
      <c r="CN38" s="1"/>
      <c r="CO38" s="32"/>
      <c r="CP38" s="31">
        <v>32</v>
      </c>
      <c r="CQ38" s="1"/>
      <c r="CR38" s="49"/>
      <c r="CS38" s="51">
        <v>0.3</v>
      </c>
      <c r="CT38" s="1">
        <f t="shared" si="13"/>
        <v>0</v>
      </c>
      <c r="CU38" s="49"/>
      <c r="CV38" s="51">
        <v>2.35</v>
      </c>
      <c r="CW38" s="1">
        <f t="shared" si="91"/>
        <v>0</v>
      </c>
      <c r="CX38" s="49"/>
      <c r="CY38" s="51">
        <v>2.2999999999999998</v>
      </c>
      <c r="CZ38" s="1">
        <f t="shared" si="92"/>
        <v>0</v>
      </c>
      <c r="DA38" s="49"/>
      <c r="DB38" s="53"/>
      <c r="DC38" s="1">
        <f t="shared" si="16"/>
        <v>0</v>
      </c>
      <c r="DD38" s="1"/>
      <c r="DE38" s="51">
        <v>2.2999999999999998</v>
      </c>
      <c r="DF38" s="51"/>
      <c r="DG38" s="1">
        <f t="shared" si="95"/>
        <v>138595.69999999998</v>
      </c>
      <c r="DH38" s="1">
        <f t="shared" si="18"/>
        <v>138595.69999999998</v>
      </c>
      <c r="DI38" s="92">
        <f t="shared" ref="DI38:DI41" si="99">AQ38+DH38</f>
        <v>198854.69999999998</v>
      </c>
      <c r="DJ38" s="1">
        <f t="shared" si="19"/>
        <v>903.88499999999999</v>
      </c>
      <c r="DK38" s="1">
        <f t="shared" si="20"/>
        <v>3253.9859999999999</v>
      </c>
      <c r="DL38" s="1">
        <f t="shared" si="21"/>
        <v>1898.1585000000002</v>
      </c>
      <c r="DM38" s="1">
        <f t="shared" si="22"/>
        <v>5965.6409999999996</v>
      </c>
      <c r="DN38" s="54">
        <f t="shared" si="27"/>
        <v>2386.2563999999998</v>
      </c>
      <c r="DO38" s="54">
        <v>3</v>
      </c>
      <c r="DP38" s="54">
        <f t="shared" si="93"/>
        <v>180.77699999999999</v>
      </c>
      <c r="DQ38" s="54">
        <v>8.5</v>
      </c>
      <c r="DR38" s="54">
        <f t="shared" ref="DR38:DT40" si="100">DK38*6.2/1000</f>
        <v>20.174713199999999</v>
      </c>
      <c r="DS38" s="54">
        <f t="shared" si="100"/>
        <v>11.768582700000003</v>
      </c>
      <c r="DT38" s="54">
        <f t="shared" si="100"/>
        <v>36.986974199999999</v>
      </c>
      <c r="DU38" s="54">
        <f t="shared" si="94"/>
        <v>2644.4636700999999</v>
      </c>
    </row>
    <row r="39" spans="1:128" s="2" customFormat="1" ht="11.25" hidden="1" customHeight="1" x14ac:dyDescent="0.2">
      <c r="A39" s="53">
        <v>27</v>
      </c>
      <c r="B39" s="68" t="s">
        <v>6</v>
      </c>
      <c r="C39" s="61" t="s">
        <v>114</v>
      </c>
      <c r="D39" s="61" t="s">
        <v>102</v>
      </c>
      <c r="E39" s="63"/>
      <c r="F39" s="31"/>
      <c r="G39" s="61" t="s">
        <v>125</v>
      </c>
      <c r="H39" s="53">
        <v>17697</v>
      </c>
      <c r="I39" s="73">
        <v>2.77</v>
      </c>
      <c r="J39" s="47">
        <v>1.45</v>
      </c>
      <c r="K39" s="1">
        <v>60259</v>
      </c>
      <c r="L39" s="48"/>
      <c r="M39" s="53"/>
      <c r="N39" s="49"/>
      <c r="O39" s="49"/>
      <c r="P39" s="49"/>
      <c r="Q39" s="49"/>
      <c r="R39" s="49"/>
      <c r="S39" s="49"/>
      <c r="T39" s="53"/>
      <c r="U39" s="1"/>
      <c r="V39" s="49"/>
      <c r="W39" s="49"/>
      <c r="X39" s="49"/>
      <c r="Y39" s="49"/>
      <c r="Z39" s="49"/>
      <c r="AA39" s="49"/>
      <c r="AB39" s="50"/>
      <c r="AC39" s="1"/>
      <c r="AD39" s="49"/>
      <c r="AE39" s="49"/>
      <c r="AF39" s="49"/>
      <c r="AG39" s="49"/>
      <c r="AH39" s="49"/>
      <c r="AI39" s="49"/>
      <c r="AJ39" s="49"/>
      <c r="AK39" s="1"/>
      <c r="AL39" s="49"/>
      <c r="AM39" s="49">
        <v>1</v>
      </c>
      <c r="AN39" s="92">
        <v>60259</v>
      </c>
      <c r="AO39" s="51"/>
      <c r="AP39" s="1">
        <f t="shared" si="97"/>
        <v>0</v>
      </c>
      <c r="AQ39" s="1">
        <f t="shared" si="98"/>
        <v>60259</v>
      </c>
      <c r="AR39" s="49"/>
      <c r="AS39" s="51"/>
      <c r="AT39" s="1"/>
      <c r="AU39" s="49"/>
      <c r="AV39" s="49"/>
      <c r="AW39" s="49"/>
      <c r="AX39" s="49"/>
      <c r="AY39" s="49"/>
      <c r="AZ39" s="49"/>
      <c r="BA39" s="1"/>
      <c r="BB39" s="49"/>
      <c r="BC39" s="1"/>
      <c r="BD39" s="49"/>
      <c r="BE39" s="53">
        <f t="shared" si="26"/>
        <v>0</v>
      </c>
      <c r="BF39" s="49"/>
      <c r="BG39" s="53"/>
      <c r="BH39" s="32"/>
      <c r="BI39" s="31"/>
      <c r="BJ39" s="1"/>
      <c r="BK39" s="32"/>
      <c r="BL39" s="32"/>
      <c r="BM39" s="1"/>
      <c r="BN39" s="49"/>
      <c r="BO39" s="52"/>
      <c r="BP39" s="49"/>
      <c r="BQ39" s="51"/>
      <c r="BR39" s="52">
        <f t="shared" si="1"/>
        <v>0</v>
      </c>
      <c r="BS39" s="49"/>
      <c r="BT39" s="51"/>
      <c r="BU39" s="1">
        <f t="shared" si="82"/>
        <v>0</v>
      </c>
      <c r="BV39" s="49"/>
      <c r="BW39" s="1">
        <f t="shared" si="83"/>
        <v>0</v>
      </c>
      <c r="BX39" s="49"/>
      <c r="BY39" s="1">
        <f t="shared" si="84"/>
        <v>0</v>
      </c>
      <c r="BZ39" s="32"/>
      <c r="CA39" s="53">
        <f t="shared" si="85"/>
        <v>0</v>
      </c>
      <c r="CB39" s="49"/>
      <c r="CC39" s="1">
        <f t="shared" si="86"/>
        <v>0</v>
      </c>
      <c r="CD39" s="32"/>
      <c r="CE39" s="1">
        <f t="shared" si="87"/>
        <v>0</v>
      </c>
      <c r="CF39" s="32"/>
      <c r="CG39" s="1">
        <f t="shared" si="88"/>
        <v>0</v>
      </c>
      <c r="CH39" s="32"/>
      <c r="CI39" s="1">
        <f t="shared" si="89"/>
        <v>0</v>
      </c>
      <c r="CJ39" s="32"/>
      <c r="CK39" s="1">
        <f t="shared" si="90"/>
        <v>0</v>
      </c>
      <c r="CL39" s="32"/>
      <c r="CM39" s="31">
        <v>64</v>
      </c>
      <c r="CN39" s="1"/>
      <c r="CO39" s="32"/>
      <c r="CP39" s="31">
        <v>32</v>
      </c>
      <c r="CQ39" s="1"/>
      <c r="CR39" s="49"/>
      <c r="CS39" s="51">
        <v>0.3</v>
      </c>
      <c r="CT39" s="1">
        <f t="shared" si="13"/>
        <v>0</v>
      </c>
      <c r="CU39" s="49"/>
      <c r="CV39" s="51">
        <v>3.35</v>
      </c>
      <c r="CW39" s="1">
        <f t="shared" si="91"/>
        <v>0</v>
      </c>
      <c r="CX39" s="49"/>
      <c r="CY39" s="51">
        <v>3.3</v>
      </c>
      <c r="CZ39" s="1">
        <f t="shared" si="92"/>
        <v>0</v>
      </c>
      <c r="DA39" s="49"/>
      <c r="DB39" s="53"/>
      <c r="DC39" s="1">
        <f t="shared" si="16"/>
        <v>0</v>
      </c>
      <c r="DD39" s="1"/>
      <c r="DE39" s="51">
        <v>3.3</v>
      </c>
      <c r="DF39" s="51"/>
      <c r="DG39" s="1">
        <f t="shared" si="95"/>
        <v>198854.69999999998</v>
      </c>
      <c r="DH39" s="1">
        <f t="shared" si="18"/>
        <v>198854.69999999998</v>
      </c>
      <c r="DI39" s="92">
        <f t="shared" si="99"/>
        <v>259113.69999999998</v>
      </c>
      <c r="DJ39" s="1">
        <f t="shared" si="19"/>
        <v>903.88499999999999</v>
      </c>
      <c r="DK39" s="1">
        <f t="shared" si="20"/>
        <v>3253.9859999999999</v>
      </c>
      <c r="DL39" s="1">
        <f t="shared" si="21"/>
        <v>1898.1585000000002</v>
      </c>
      <c r="DM39" s="1">
        <f t="shared" si="22"/>
        <v>7773.4109999999991</v>
      </c>
      <c r="DN39" s="54">
        <f t="shared" si="27"/>
        <v>3109.3643999999999</v>
      </c>
      <c r="DO39" s="54">
        <v>4</v>
      </c>
      <c r="DP39" s="54">
        <f t="shared" si="93"/>
        <v>241.036</v>
      </c>
      <c r="DQ39" s="54">
        <v>9.5</v>
      </c>
      <c r="DR39" s="54">
        <f t="shared" si="100"/>
        <v>20.174713199999999</v>
      </c>
      <c r="DS39" s="54">
        <f t="shared" si="100"/>
        <v>11.768582700000003</v>
      </c>
      <c r="DT39" s="54">
        <f t="shared" si="100"/>
        <v>48.195148199999998</v>
      </c>
      <c r="DU39" s="54">
        <f t="shared" si="94"/>
        <v>3440.0388441</v>
      </c>
    </row>
    <row r="40" spans="1:128" s="2" customFormat="1" ht="11.25" hidden="1" customHeight="1" x14ac:dyDescent="0.2">
      <c r="A40" s="53">
        <v>28</v>
      </c>
      <c r="B40" s="68" t="s">
        <v>6</v>
      </c>
      <c r="C40" s="61" t="s">
        <v>114</v>
      </c>
      <c r="D40" s="61" t="s">
        <v>102</v>
      </c>
      <c r="E40" s="63"/>
      <c r="F40" s="31"/>
      <c r="G40" s="61" t="s">
        <v>126</v>
      </c>
      <c r="H40" s="53">
        <v>17697</v>
      </c>
      <c r="I40" s="73">
        <v>2.77</v>
      </c>
      <c r="J40" s="47">
        <v>1.45</v>
      </c>
      <c r="K40" s="1">
        <v>60259</v>
      </c>
      <c r="L40" s="48"/>
      <c r="M40" s="53"/>
      <c r="N40" s="49"/>
      <c r="O40" s="49"/>
      <c r="P40" s="49"/>
      <c r="Q40" s="49"/>
      <c r="R40" s="49"/>
      <c r="S40" s="49"/>
      <c r="T40" s="53"/>
      <c r="U40" s="1"/>
      <c r="V40" s="49"/>
      <c r="W40" s="49"/>
      <c r="X40" s="49"/>
      <c r="Y40" s="49"/>
      <c r="Z40" s="49"/>
      <c r="AA40" s="49"/>
      <c r="AB40" s="50"/>
      <c r="AC40" s="1"/>
      <c r="AD40" s="49"/>
      <c r="AE40" s="49"/>
      <c r="AF40" s="49"/>
      <c r="AG40" s="49"/>
      <c r="AH40" s="49"/>
      <c r="AI40" s="49"/>
      <c r="AJ40" s="49"/>
      <c r="AK40" s="1"/>
      <c r="AL40" s="49"/>
      <c r="AM40" s="49">
        <v>1</v>
      </c>
      <c r="AN40" s="92">
        <v>60259</v>
      </c>
      <c r="AO40" s="51"/>
      <c r="AP40" s="1">
        <f t="shared" si="97"/>
        <v>0</v>
      </c>
      <c r="AQ40" s="1">
        <f t="shared" si="98"/>
        <v>60259</v>
      </c>
      <c r="AR40" s="49"/>
      <c r="AS40" s="51"/>
      <c r="AT40" s="1"/>
      <c r="AU40" s="49"/>
      <c r="AV40" s="49"/>
      <c r="AW40" s="49"/>
      <c r="AX40" s="49"/>
      <c r="AY40" s="49"/>
      <c r="AZ40" s="49"/>
      <c r="BA40" s="1"/>
      <c r="BB40" s="49"/>
      <c r="BC40" s="1"/>
      <c r="BD40" s="49"/>
      <c r="BE40" s="53">
        <f t="shared" si="26"/>
        <v>0</v>
      </c>
      <c r="BF40" s="49"/>
      <c r="BG40" s="53"/>
      <c r="BH40" s="32"/>
      <c r="BI40" s="31"/>
      <c r="BJ40" s="1"/>
      <c r="BK40" s="32"/>
      <c r="BL40" s="32"/>
      <c r="BM40" s="1"/>
      <c r="BN40" s="49"/>
      <c r="BO40" s="52"/>
      <c r="BP40" s="49"/>
      <c r="BQ40" s="51"/>
      <c r="BR40" s="52">
        <f t="shared" si="1"/>
        <v>0</v>
      </c>
      <c r="BS40" s="49"/>
      <c r="BT40" s="51"/>
      <c r="BU40" s="1">
        <f t="shared" si="82"/>
        <v>0</v>
      </c>
      <c r="BV40" s="49"/>
      <c r="BW40" s="1">
        <f t="shared" si="83"/>
        <v>0</v>
      </c>
      <c r="BX40" s="49"/>
      <c r="BY40" s="1">
        <f t="shared" si="84"/>
        <v>0</v>
      </c>
      <c r="BZ40" s="32"/>
      <c r="CA40" s="53">
        <f t="shared" si="85"/>
        <v>0</v>
      </c>
      <c r="CB40" s="49"/>
      <c r="CC40" s="1">
        <f t="shared" si="86"/>
        <v>0</v>
      </c>
      <c r="CD40" s="32"/>
      <c r="CE40" s="1">
        <f t="shared" si="87"/>
        <v>0</v>
      </c>
      <c r="CF40" s="32"/>
      <c r="CG40" s="1">
        <f t="shared" si="88"/>
        <v>0</v>
      </c>
      <c r="CH40" s="32"/>
      <c r="CI40" s="1">
        <f t="shared" si="89"/>
        <v>0</v>
      </c>
      <c r="CJ40" s="32"/>
      <c r="CK40" s="1">
        <f t="shared" si="90"/>
        <v>0</v>
      </c>
      <c r="CL40" s="32"/>
      <c r="CM40" s="31">
        <v>64</v>
      </c>
      <c r="CN40" s="1"/>
      <c r="CO40" s="32"/>
      <c r="CP40" s="31">
        <v>32</v>
      </c>
      <c r="CQ40" s="1"/>
      <c r="CR40" s="49"/>
      <c r="CS40" s="51">
        <v>0.3</v>
      </c>
      <c r="CT40" s="1">
        <f t="shared" si="13"/>
        <v>0</v>
      </c>
      <c r="CU40" s="49"/>
      <c r="CV40" s="51">
        <v>4.3499999999999996</v>
      </c>
      <c r="CW40" s="1">
        <f t="shared" si="91"/>
        <v>0</v>
      </c>
      <c r="CX40" s="49"/>
      <c r="CY40" s="51">
        <v>4.3</v>
      </c>
      <c r="CZ40" s="1">
        <f t="shared" si="92"/>
        <v>0</v>
      </c>
      <c r="DA40" s="49"/>
      <c r="DB40" s="53"/>
      <c r="DC40" s="1">
        <f t="shared" si="16"/>
        <v>0</v>
      </c>
      <c r="DD40" s="1"/>
      <c r="DE40" s="51">
        <v>4.3</v>
      </c>
      <c r="DF40" s="51"/>
      <c r="DG40" s="1">
        <f t="shared" si="95"/>
        <v>259113.69999999998</v>
      </c>
      <c r="DH40" s="1">
        <f t="shared" si="18"/>
        <v>259113.69999999998</v>
      </c>
      <c r="DI40" s="92">
        <f t="shared" si="99"/>
        <v>319372.69999999995</v>
      </c>
      <c r="DJ40" s="1">
        <f t="shared" si="19"/>
        <v>903.88499999999954</v>
      </c>
      <c r="DK40" s="1">
        <f t="shared" si="20"/>
        <v>3253.9859999999985</v>
      </c>
      <c r="DL40" s="1">
        <f t="shared" si="21"/>
        <v>1898.1584999999993</v>
      </c>
      <c r="DM40" s="1">
        <f t="shared" si="22"/>
        <v>9581.1809999999987</v>
      </c>
      <c r="DN40" s="54">
        <f t="shared" si="27"/>
        <v>3832.4723999999997</v>
      </c>
      <c r="DO40" s="54">
        <v>5</v>
      </c>
      <c r="DP40" s="54">
        <f t="shared" si="93"/>
        <v>301.29500000000002</v>
      </c>
      <c r="DQ40" s="54">
        <v>10.5</v>
      </c>
      <c r="DR40" s="54">
        <f t="shared" si="100"/>
        <v>20.174713199999992</v>
      </c>
      <c r="DS40" s="54">
        <f t="shared" si="100"/>
        <v>11.768582699999996</v>
      </c>
      <c r="DT40" s="54">
        <f t="shared" si="100"/>
        <v>59.403322199999998</v>
      </c>
      <c r="DU40" s="54">
        <f t="shared" si="94"/>
        <v>4235.6140180999992</v>
      </c>
    </row>
    <row r="41" spans="1:128" s="2" customFormat="1" ht="11.25" hidden="1" customHeight="1" x14ac:dyDescent="0.2">
      <c r="A41" s="53">
        <v>29</v>
      </c>
      <c r="B41" s="68" t="s">
        <v>6</v>
      </c>
      <c r="C41" s="61" t="s">
        <v>114</v>
      </c>
      <c r="D41" s="61" t="s">
        <v>102</v>
      </c>
      <c r="E41" s="63"/>
      <c r="F41" s="31"/>
      <c r="G41" s="61" t="s">
        <v>127</v>
      </c>
      <c r="H41" s="53">
        <v>17697</v>
      </c>
      <c r="I41" s="73">
        <v>2.77</v>
      </c>
      <c r="J41" s="47">
        <v>1.45</v>
      </c>
      <c r="K41" s="1">
        <v>60259</v>
      </c>
      <c r="L41" s="48"/>
      <c r="M41" s="53"/>
      <c r="N41" s="49"/>
      <c r="O41" s="49"/>
      <c r="P41" s="49"/>
      <c r="Q41" s="49"/>
      <c r="R41" s="49"/>
      <c r="S41" s="49"/>
      <c r="T41" s="53"/>
      <c r="U41" s="1"/>
      <c r="V41" s="49"/>
      <c r="W41" s="49"/>
      <c r="X41" s="49"/>
      <c r="Y41" s="49"/>
      <c r="Z41" s="49"/>
      <c r="AA41" s="49"/>
      <c r="AB41" s="50"/>
      <c r="AC41" s="1"/>
      <c r="AD41" s="49"/>
      <c r="AE41" s="49"/>
      <c r="AF41" s="49"/>
      <c r="AG41" s="49"/>
      <c r="AH41" s="49"/>
      <c r="AI41" s="49"/>
      <c r="AJ41" s="49"/>
      <c r="AK41" s="1"/>
      <c r="AL41" s="49"/>
      <c r="AM41" s="49">
        <v>1</v>
      </c>
      <c r="AN41" s="92">
        <v>60259</v>
      </c>
      <c r="AO41" s="51"/>
      <c r="AP41" s="1">
        <f t="shared" si="97"/>
        <v>0</v>
      </c>
      <c r="AQ41" s="1">
        <f t="shared" si="98"/>
        <v>60259</v>
      </c>
      <c r="AR41" s="49"/>
      <c r="AS41" s="51"/>
      <c r="AT41" s="1"/>
      <c r="AU41" s="49"/>
      <c r="AV41" s="49"/>
      <c r="AW41" s="49"/>
      <c r="AX41" s="49"/>
      <c r="AY41" s="49"/>
      <c r="AZ41" s="49"/>
      <c r="BA41" s="1"/>
      <c r="BB41" s="49"/>
      <c r="BC41" s="1"/>
      <c r="BD41" s="49"/>
      <c r="BE41" s="53">
        <f t="shared" si="26"/>
        <v>0</v>
      </c>
      <c r="BF41" s="49"/>
      <c r="BG41" s="53"/>
      <c r="BH41" s="32"/>
      <c r="BI41" s="31"/>
      <c r="BJ41" s="1"/>
      <c r="BK41" s="32"/>
      <c r="BL41" s="32"/>
      <c r="BM41" s="1"/>
      <c r="BN41" s="49"/>
      <c r="BO41" s="52"/>
      <c r="BP41" s="49"/>
      <c r="BQ41" s="51"/>
      <c r="BR41" s="52">
        <f t="shared" si="1"/>
        <v>0</v>
      </c>
      <c r="BS41" s="49"/>
      <c r="BT41" s="51"/>
      <c r="BU41" s="1">
        <f t="shared" si="82"/>
        <v>0</v>
      </c>
      <c r="BV41" s="49"/>
      <c r="BW41" s="1">
        <f t="shared" si="83"/>
        <v>0</v>
      </c>
      <c r="BX41" s="49"/>
      <c r="BY41" s="1">
        <f t="shared" si="84"/>
        <v>0</v>
      </c>
      <c r="BZ41" s="32"/>
      <c r="CA41" s="53">
        <f t="shared" si="85"/>
        <v>0</v>
      </c>
      <c r="CB41" s="49"/>
      <c r="CC41" s="1">
        <f t="shared" si="86"/>
        <v>0</v>
      </c>
      <c r="CD41" s="32"/>
      <c r="CE41" s="1">
        <f t="shared" si="87"/>
        <v>0</v>
      </c>
      <c r="CF41" s="32"/>
      <c r="CG41" s="1">
        <f t="shared" si="88"/>
        <v>0</v>
      </c>
      <c r="CH41" s="32"/>
      <c r="CI41" s="1">
        <f t="shared" si="89"/>
        <v>0</v>
      </c>
      <c r="CJ41" s="32"/>
      <c r="CK41" s="1">
        <f t="shared" si="90"/>
        <v>0</v>
      </c>
      <c r="CL41" s="32"/>
      <c r="CM41" s="31">
        <v>64</v>
      </c>
      <c r="CN41" s="1"/>
      <c r="CO41" s="32"/>
      <c r="CP41" s="31">
        <v>32</v>
      </c>
      <c r="CQ41" s="1"/>
      <c r="CR41" s="49"/>
      <c r="CS41" s="51">
        <v>0.3</v>
      </c>
      <c r="CT41" s="1">
        <f t="shared" si="13"/>
        <v>0</v>
      </c>
      <c r="CU41" s="49"/>
      <c r="CV41" s="51">
        <v>5.35</v>
      </c>
      <c r="CW41" s="1">
        <f t="shared" si="91"/>
        <v>0</v>
      </c>
      <c r="CX41" s="49"/>
      <c r="CY41" s="51">
        <v>5.3</v>
      </c>
      <c r="CZ41" s="1">
        <f t="shared" si="92"/>
        <v>0</v>
      </c>
      <c r="DA41" s="49"/>
      <c r="DB41" s="53"/>
      <c r="DC41" s="1">
        <f t="shared" si="16"/>
        <v>0</v>
      </c>
      <c r="DD41" s="1"/>
      <c r="DE41" s="51">
        <v>0.3</v>
      </c>
      <c r="DF41" s="51"/>
      <c r="DG41" s="1">
        <f t="shared" si="95"/>
        <v>18077.7</v>
      </c>
      <c r="DH41" s="1">
        <f t="shared" si="18"/>
        <v>18077.7</v>
      </c>
      <c r="DI41" s="92">
        <f t="shared" si="99"/>
        <v>78336.7</v>
      </c>
      <c r="DJ41" s="1">
        <f t="shared" si="19"/>
        <v>903.88499999999999</v>
      </c>
      <c r="DK41" s="1">
        <f t="shared" si="20"/>
        <v>3253.9859999999999</v>
      </c>
      <c r="DL41" s="1">
        <f t="shared" si="21"/>
        <v>1898.1585000000002</v>
      </c>
      <c r="DM41" s="1">
        <f t="shared" si="22"/>
        <v>2350.1009999999997</v>
      </c>
      <c r="DN41" s="54">
        <f t="shared" si="27"/>
        <v>940.04039999999986</v>
      </c>
      <c r="DO41" s="54">
        <v>1</v>
      </c>
      <c r="DP41" s="54">
        <f t="shared" si="93"/>
        <v>60.259</v>
      </c>
      <c r="DQ41" s="54">
        <v>11</v>
      </c>
      <c r="DR41" s="54">
        <v>39</v>
      </c>
      <c r="DS41" s="54">
        <v>23</v>
      </c>
      <c r="DT41" s="54">
        <v>28</v>
      </c>
      <c r="DU41" s="54">
        <f t="shared" si="94"/>
        <v>1101.2993999999999</v>
      </c>
    </row>
    <row r="42" spans="1:128" s="4" customFormat="1" ht="21" x14ac:dyDescent="0.2">
      <c r="A42" s="102">
        <v>20</v>
      </c>
      <c r="B42" s="102" t="s">
        <v>128</v>
      </c>
      <c r="C42" s="102"/>
      <c r="D42" s="102"/>
      <c r="E42" s="102"/>
      <c r="F42" s="102"/>
      <c r="G42" s="102"/>
      <c r="H42" s="102"/>
      <c r="I42" s="102">
        <f>SUM(I9:I21)</f>
        <v>79.569999999999993</v>
      </c>
      <c r="J42" s="102">
        <v>20.3</v>
      </c>
      <c r="K42" s="100">
        <v>1242275</v>
      </c>
      <c r="L42" s="100" t="e">
        <f>L36+L33+#REF!+L32+#REF!+#REF!+L31+#REF!+L30+#REF!+#REF!+#REF!+L28+L24+L23</f>
        <v>#REF!</v>
      </c>
      <c r="M42" s="100" t="e">
        <f>M36+M33+#REF!+M32+#REF!+#REF!+M31+#REF!+M30+#REF!+#REF!+#REF!+M28+M24+M23</f>
        <v>#REF!</v>
      </c>
      <c r="N42" s="100" t="e">
        <f>N36+N33+#REF!+N32+#REF!+#REF!+N31+#REF!+N30+#REF!+#REF!+#REF!+N28+N24+N23</f>
        <v>#REF!</v>
      </c>
      <c r="O42" s="100" t="e">
        <f>O36+O33+#REF!+O32+#REF!+#REF!+O31+#REF!+O30+#REF!+#REF!+#REF!+O28+O24+O23</f>
        <v>#REF!</v>
      </c>
      <c r="P42" s="100" t="e">
        <f>P36+P33+#REF!+P32+#REF!+#REF!+P31+#REF!+P30+#REF!+#REF!+#REF!+P28+P24+P23</f>
        <v>#REF!</v>
      </c>
      <c r="Q42" s="100" t="e">
        <f>Q36+Q33+#REF!+Q32+#REF!+#REF!+Q31+#REF!+Q30+#REF!+#REF!+#REF!+Q28+Q24+Q23</f>
        <v>#REF!</v>
      </c>
      <c r="R42" s="100" t="e">
        <f>R36+R33+#REF!+R32+#REF!+#REF!+R31+#REF!+R30+#REF!+#REF!+#REF!+R28+R24+R23</f>
        <v>#REF!</v>
      </c>
      <c r="S42" s="100" t="e">
        <f>S36+S33+#REF!+S32+#REF!+#REF!+S31+#REF!+S30+#REF!+#REF!+#REF!+S28+S24+S23</f>
        <v>#REF!</v>
      </c>
      <c r="T42" s="100" t="e">
        <f>T36+T33+#REF!+T32+#REF!+#REF!+T31+#REF!+T30+#REF!+#REF!+#REF!+T28+T24+T23</f>
        <v>#REF!</v>
      </c>
      <c r="U42" s="100" t="e">
        <f>U36+U33+#REF!+U32+#REF!+#REF!+U31+#REF!+U30+#REF!+#REF!+#REF!+U28+U24+U23</f>
        <v>#REF!</v>
      </c>
      <c r="V42" s="100" t="e">
        <f>V36+V33+#REF!+V32+#REF!+#REF!+V31+#REF!+V30+#REF!+#REF!+#REF!+V28+V24+V23</f>
        <v>#REF!</v>
      </c>
      <c r="W42" s="100" t="e">
        <f>W36+W33+#REF!+W32+#REF!+#REF!+W31+#REF!+W30+#REF!+#REF!+#REF!+W28+W24+W23</f>
        <v>#REF!</v>
      </c>
      <c r="X42" s="100" t="e">
        <f>X36+X33+#REF!+X32+#REF!+#REF!+X31+#REF!+X30+#REF!+#REF!+#REF!+X28+X24+X23</f>
        <v>#REF!</v>
      </c>
      <c r="Y42" s="100" t="e">
        <f>Y36+Y33+#REF!+Y32+#REF!+#REF!+Y31+#REF!+Y30+#REF!+#REF!+#REF!+Y28+Y24+Y23</f>
        <v>#REF!</v>
      </c>
      <c r="Z42" s="100" t="e">
        <f>Z36+Z33+#REF!+Z32+#REF!+#REF!+Z31+#REF!+Z30+#REF!+#REF!+#REF!+Z28+Z24+Z23</f>
        <v>#REF!</v>
      </c>
      <c r="AA42" s="100" t="e">
        <f>AA36+AA33+#REF!+AA32+#REF!+#REF!+AA31+#REF!+AA30+#REF!+#REF!+#REF!+AA28+AA24+AA23</f>
        <v>#REF!</v>
      </c>
      <c r="AB42" s="100" t="e">
        <f>AB36+AB33+#REF!+AB32+#REF!+#REF!+AB31+#REF!+AB30+#REF!+#REF!+#REF!+AB28+AB24+AB23</f>
        <v>#REF!</v>
      </c>
      <c r="AC42" s="100" t="e">
        <f>AC36+AC33+#REF!+AC32+#REF!+#REF!+AC31+#REF!+AC30+#REF!+#REF!+#REF!+AC28+AC24+AC23</f>
        <v>#REF!</v>
      </c>
      <c r="AD42" s="100" t="e">
        <f>AD36+AD33+#REF!+AD32+#REF!+#REF!+AD31+#REF!+AD30+#REF!+#REF!+#REF!+AD28+AD24+AD23</f>
        <v>#REF!</v>
      </c>
      <c r="AE42" s="100" t="e">
        <f>AE36+AE33+#REF!+AE32+#REF!+#REF!+AE31+#REF!+AE30+#REF!+#REF!+#REF!+AE28+AE24+AE23</f>
        <v>#REF!</v>
      </c>
      <c r="AF42" s="100" t="e">
        <f>AF36+AF33+#REF!+AF32+#REF!+#REF!+AF31+#REF!+AF30+#REF!+#REF!+#REF!+AF28+AF24+AF23</f>
        <v>#REF!</v>
      </c>
      <c r="AG42" s="100" t="e">
        <f>AG36+AG33+#REF!+AG32+#REF!+#REF!+AG31+#REF!+AG30+#REF!+#REF!+#REF!+AG28+AG24+AG23</f>
        <v>#REF!</v>
      </c>
      <c r="AH42" s="100" t="e">
        <f>AH36+AH33+#REF!+AH32+#REF!+#REF!+AH31+#REF!+AH30+#REF!+#REF!+#REF!+AH28+AH24+AH23</f>
        <v>#REF!</v>
      </c>
      <c r="AI42" s="100" t="e">
        <f>AI36+AI33+#REF!+AI32+#REF!+#REF!+AI31+#REF!+AI30+#REF!+#REF!+#REF!+AI28+AI24+AI23</f>
        <v>#REF!</v>
      </c>
      <c r="AJ42" s="100" t="e">
        <f>AJ36+AJ33+#REF!+AJ32+#REF!+#REF!+AJ31+#REF!+AJ30+#REF!+#REF!+#REF!+AJ28+AJ24+AJ23</f>
        <v>#REF!</v>
      </c>
      <c r="AK42" s="100" t="e">
        <f>AK36+AK33+#REF!+AK32+#REF!+#REF!+AK31+#REF!+AK30+#REF!+#REF!+#REF!+AK28+AK24+AK23</f>
        <v>#REF!</v>
      </c>
      <c r="AL42" s="100"/>
      <c r="AM42" s="100">
        <v>15</v>
      </c>
      <c r="AN42" s="100">
        <v>1242275</v>
      </c>
      <c r="AO42" s="100"/>
      <c r="AP42" s="100"/>
      <c r="AQ42" s="100">
        <v>1242275</v>
      </c>
      <c r="AR42" s="100" t="e">
        <f>AR36+AR33+#REF!+AR32+#REF!+#REF!+AR31+#REF!+AR30+#REF!+#REF!+#REF!+AR28+AR24+AR23</f>
        <v>#REF!</v>
      </c>
      <c r="AS42" s="100" t="e">
        <f>AS36+AS33+#REF!+AS32+#REF!+#REF!+AS31+#REF!+AS30+#REF!+#REF!+#REF!+AS28+AS24+AS23</f>
        <v>#REF!</v>
      </c>
      <c r="AT42" s="100" t="e">
        <f>AT36+AT33+#REF!+AT32+#REF!+#REF!+AT31+#REF!+AT30+#REF!+#REF!+#REF!+AT28+AT24+AT23</f>
        <v>#REF!</v>
      </c>
      <c r="AU42" s="100" t="e">
        <f>AU36+AU33+#REF!+AU32+#REF!+#REF!+AU31+#REF!+AU30+#REF!+#REF!+#REF!+AU28+AU24+AU23</f>
        <v>#REF!</v>
      </c>
      <c r="AV42" s="100" t="e">
        <f>AV36+AV33+#REF!+AV32+#REF!+#REF!+AV31+#REF!+AV30+#REF!+#REF!+#REF!+AV28+AV24+AV23</f>
        <v>#REF!</v>
      </c>
      <c r="AW42" s="100" t="e">
        <f>AW36+AW33+#REF!+AW32+#REF!+#REF!+AW31+#REF!+AW30+#REF!+#REF!+#REF!+AW28+AW24+AW23</f>
        <v>#REF!</v>
      </c>
      <c r="AX42" s="100" t="e">
        <f>AX36+AX33+#REF!+AX32+#REF!+#REF!+AX31+#REF!+AX30+#REF!+#REF!+#REF!+AX28+AX24+AX23</f>
        <v>#REF!</v>
      </c>
      <c r="AY42" s="100" t="e">
        <f>AY36+AY33+#REF!+AY32+#REF!+#REF!+AY31+#REF!+AY30+#REF!+#REF!+#REF!+AY28+AY24+AY23</f>
        <v>#REF!</v>
      </c>
      <c r="AZ42" s="100" t="e">
        <f>AZ36+AZ33+#REF!+AZ32+#REF!+#REF!+AZ31+#REF!+AZ30+#REF!+#REF!+#REF!+AZ28+AZ24+AZ23</f>
        <v>#REF!</v>
      </c>
      <c r="BA42" s="100" t="e">
        <f>BA36+BA33+#REF!+BA32+#REF!+#REF!+BA31+#REF!+BA30+#REF!+#REF!+#REF!+BA28+BA24+BA23</f>
        <v>#REF!</v>
      </c>
      <c r="BB42" s="100" t="e">
        <f>BB36+BB33+#REF!+BB32+#REF!+#REF!+BB31+#REF!+BB30+#REF!+#REF!+#REF!+BB28+BB24+BB23</f>
        <v>#REF!</v>
      </c>
      <c r="BC42" s="100" t="e">
        <f>BC36+BC33+#REF!+BC32+#REF!+#REF!+BC31+#REF!+BC30+#REF!+#REF!+#REF!+BC28+BC24+BC23</f>
        <v>#REF!</v>
      </c>
      <c r="BD42" s="100" t="e">
        <f>BD36+BD33+#REF!+BD32+#REF!+#REF!+BD31+#REF!+BD30+#REF!+#REF!+#REF!+BD28+BD24+BD23</f>
        <v>#REF!</v>
      </c>
      <c r="BE42" s="100" t="e">
        <f>BE36+BE33+#REF!+BE32+#REF!+#REF!+BE31+#REF!+BE30+#REF!+#REF!+#REF!+BE28+BE24+BE23</f>
        <v>#REF!</v>
      </c>
      <c r="BF42" s="100" t="e">
        <f>BF36+BF33+#REF!+BF32+#REF!+#REF!+BF31+#REF!+BF30+#REF!+#REF!+#REF!+BF28+BF24+BF23</f>
        <v>#REF!</v>
      </c>
      <c r="BG42" s="100" t="e">
        <f>BG36+BG33+#REF!+BG32+#REF!+#REF!+BG31+#REF!+BG30+#REF!+#REF!+#REF!+BG28+BG24+BG23</f>
        <v>#REF!</v>
      </c>
      <c r="BH42" s="100" t="e">
        <f>BH36+BH33+#REF!+BH32+#REF!+#REF!+BH31+#REF!+BH30+#REF!+#REF!+#REF!+BH28+BH24+BH23</f>
        <v>#REF!</v>
      </c>
      <c r="BI42" s="100" t="e">
        <f>BI36+BI33+#REF!+BI32+#REF!+#REF!+BI31+#REF!+BI30+#REF!+#REF!+#REF!+BI28+BI24+BI23</f>
        <v>#REF!</v>
      </c>
      <c r="BJ42" s="100" t="e">
        <f>BJ36+BJ33+#REF!+BJ32+#REF!+#REF!+BJ31+#REF!+BJ30+#REF!+#REF!+#REF!+BJ28+BJ24+BJ23</f>
        <v>#REF!</v>
      </c>
      <c r="BK42" s="100" t="e">
        <f>BK36+BK33+#REF!+BK32+#REF!+#REF!+BK31+#REF!+BK30+#REF!+#REF!+#REF!+BK28+BK24+BK23</f>
        <v>#REF!</v>
      </c>
      <c r="BL42" s="100" t="e">
        <f>BL36+BL33+#REF!+BL32+#REF!+#REF!+BL31+#REF!+BL30+#REF!+#REF!+#REF!+BL28+BL24+BL23</f>
        <v>#REF!</v>
      </c>
      <c r="BM42" s="100" t="e">
        <f>BM36+BM33+#REF!+BM32+#REF!+#REF!+BM31+#REF!+BM30+#REF!+#REF!+#REF!+BM28+BM24+BM23</f>
        <v>#REF!</v>
      </c>
      <c r="BN42" s="100" t="e">
        <f>BN36+BN33+#REF!+BN32+#REF!+#REF!+BN31+#REF!+BN30+#REF!+#REF!+#REF!+BN28+BN24+BN23</f>
        <v>#REF!</v>
      </c>
      <c r="BO42" s="100" t="e">
        <f>BO36+BO33+#REF!+BO32+#REF!+#REF!+BO31+#REF!+BO30+#REF!+#REF!+#REF!+BO28+BO24+BO23</f>
        <v>#REF!</v>
      </c>
      <c r="BP42" s="100" t="e">
        <f>BP36+BP33+#REF!+BP32+#REF!+#REF!+BP31+#REF!+BP30+#REF!+#REF!+#REF!+BP28+BP24+BP23</f>
        <v>#REF!</v>
      </c>
      <c r="BQ42" s="100" t="e">
        <f>BQ36+BQ33+#REF!+BQ32+#REF!+#REF!+BQ31+#REF!+BQ30+#REF!+#REF!+#REF!+BQ28+BQ24+BQ23</f>
        <v>#REF!</v>
      </c>
      <c r="BR42" s="100" t="e">
        <f>BR36+BR33+#REF!+BR32+#REF!+#REF!+BR31+#REF!+BR30+#REF!+#REF!+#REF!+BR28+BR24+BR23</f>
        <v>#REF!</v>
      </c>
      <c r="BS42" s="100" t="e">
        <f>BS36+BS33+#REF!+BS32+#REF!+#REF!+BS31+#REF!+BS30+#REF!+#REF!+#REF!+BS28+BS24+BS23</f>
        <v>#REF!</v>
      </c>
      <c r="BT42" s="100" t="e">
        <f>BT36+BT33+#REF!+BT32+#REF!+#REF!+BT31+#REF!+BT30+#REF!+#REF!+#REF!+BT28+BT24+BT23</f>
        <v>#REF!</v>
      </c>
      <c r="BU42" s="100" t="e">
        <f>BU36+BU33+#REF!+BU32+#REF!+#REF!+BU31+#REF!+BU30+#REF!+#REF!+#REF!+BU28+BU24+BU23</f>
        <v>#REF!</v>
      </c>
      <c r="BV42" s="100"/>
      <c r="BW42" s="100"/>
      <c r="BX42" s="100"/>
      <c r="BY42" s="100"/>
      <c r="BZ42" s="100" t="e">
        <f>BZ36+BZ33+#REF!+BZ32+#REF!+#REF!+BZ31+#REF!+BZ30+#REF!+#REF!+#REF!+BZ28+BZ24+BZ23</f>
        <v>#REF!</v>
      </c>
      <c r="CA42" s="100" t="e">
        <f>CA36+CA33+#REF!+CA32+#REF!+#REF!+CA31+#REF!+CA30+#REF!+#REF!+#REF!+CA28+CA24+CA23</f>
        <v>#REF!</v>
      </c>
      <c r="CB42" s="100" t="e">
        <f>CB36+CB33+#REF!+CB32+#REF!+#REF!+CB31+#REF!+CB30+#REF!+#REF!+#REF!+CB28+CB24+CB23</f>
        <v>#REF!</v>
      </c>
      <c r="CC42" s="100" t="e">
        <f>CC36+CC33+#REF!+CC32+#REF!+#REF!+CC31+#REF!+CC30+#REF!+#REF!+#REF!+CC28+CC24+CC23</f>
        <v>#REF!</v>
      </c>
      <c r="CD42" s="100" t="e">
        <f>CD36+CD33+#REF!+CD32+#REF!+#REF!+CD31+#REF!+CD30+#REF!+#REF!+#REF!+CD28+CD24+CD23</f>
        <v>#REF!</v>
      </c>
      <c r="CE42" s="100" t="e">
        <f>CE36+CE33+#REF!+CE32+#REF!+#REF!+CE31+#REF!+CE30+#REF!+#REF!+#REF!+CE28+CE24+CE23</f>
        <v>#REF!</v>
      </c>
      <c r="CF42" s="100"/>
      <c r="CG42" s="100"/>
      <c r="CH42" s="100" t="e">
        <f>CH36+CH33+#REF!+CH32+#REF!+#REF!+CH31+#REF!+CH30+#REF!+#REF!+#REF!+CH28+CH24+CH23</f>
        <v>#REF!</v>
      </c>
      <c r="CI42" s="100" t="e">
        <f>CI36+CI33+#REF!+CI32+#REF!+#REF!+CI31+#REF!+CI30+#REF!+#REF!+#REF!+CI28+CI24+CI23</f>
        <v>#REF!</v>
      </c>
      <c r="CJ42" s="100" t="e">
        <f>CJ36+CJ33+#REF!+CJ32+#REF!+#REF!+CJ31+#REF!+CJ30+#REF!+#REF!+#REF!+CJ28+CJ24+CJ23</f>
        <v>#REF!</v>
      </c>
      <c r="CK42" s="100" t="e">
        <f>CK36+CK33+#REF!+CK32+#REF!+#REF!+CK31+#REF!+CK30+#REF!+#REF!+#REF!+CK28+CK24+CK23</f>
        <v>#REF!</v>
      </c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>
        <v>365845</v>
      </c>
      <c r="DH42" s="100">
        <v>365845</v>
      </c>
      <c r="DI42" s="100">
        <v>2218800</v>
      </c>
      <c r="DJ42" s="100">
        <v>18634</v>
      </c>
      <c r="DK42" s="100">
        <v>67083</v>
      </c>
      <c r="DL42" s="100">
        <v>39132</v>
      </c>
      <c r="DM42" s="100">
        <v>48244</v>
      </c>
      <c r="DN42" s="100">
        <v>25685</v>
      </c>
      <c r="DO42" s="100">
        <v>1</v>
      </c>
      <c r="DP42" s="100">
        <v>1519</v>
      </c>
      <c r="DQ42" s="100">
        <v>216</v>
      </c>
      <c r="DR42" s="100">
        <v>1113</v>
      </c>
      <c r="DS42" s="100">
        <v>650</v>
      </c>
      <c r="DT42" s="100">
        <v>770</v>
      </c>
      <c r="DU42" s="100">
        <v>29951</v>
      </c>
      <c r="DV42" s="103"/>
      <c r="DW42" s="103"/>
    </row>
    <row r="43" spans="1:128" s="4" customFormat="1" ht="44.25" customHeight="1" x14ac:dyDescent="0.2">
      <c r="A43" s="3"/>
      <c r="B43" s="3" t="s">
        <v>4</v>
      </c>
      <c r="C43" s="3"/>
      <c r="D43" s="3"/>
      <c r="E43" s="3"/>
      <c r="F43" s="3"/>
      <c r="G43" s="3"/>
      <c r="H43" s="3"/>
      <c r="I43" s="3"/>
      <c r="J43" s="64">
        <f>SUM(J9:J21)</f>
        <v>43</v>
      </c>
      <c r="K43" s="54">
        <f t="shared" ref="K43:AL43" si="101">K42+K22</f>
        <v>1302534</v>
      </c>
      <c r="L43" s="54" t="e">
        <f t="shared" si="101"/>
        <v>#REF!</v>
      </c>
      <c r="M43" s="54" t="e">
        <f t="shared" si="101"/>
        <v>#REF!</v>
      </c>
      <c r="N43" s="54" t="e">
        <f t="shared" si="101"/>
        <v>#REF!</v>
      </c>
      <c r="O43" s="54" t="e">
        <f t="shared" si="101"/>
        <v>#REF!</v>
      </c>
      <c r="P43" s="54" t="e">
        <f t="shared" si="101"/>
        <v>#REF!</v>
      </c>
      <c r="Q43" s="54" t="e">
        <f t="shared" si="101"/>
        <v>#REF!</v>
      </c>
      <c r="R43" s="54" t="e">
        <f t="shared" si="101"/>
        <v>#REF!</v>
      </c>
      <c r="S43" s="54" t="e">
        <f t="shared" si="101"/>
        <v>#REF!</v>
      </c>
      <c r="T43" s="54" t="e">
        <f t="shared" si="101"/>
        <v>#REF!</v>
      </c>
      <c r="U43" s="54" t="e">
        <f t="shared" si="101"/>
        <v>#REF!</v>
      </c>
      <c r="V43" s="54" t="e">
        <f t="shared" si="101"/>
        <v>#REF!</v>
      </c>
      <c r="W43" s="54" t="e">
        <f t="shared" si="101"/>
        <v>#REF!</v>
      </c>
      <c r="X43" s="54" t="e">
        <f t="shared" si="101"/>
        <v>#REF!</v>
      </c>
      <c r="Y43" s="54" t="e">
        <f t="shared" si="101"/>
        <v>#REF!</v>
      </c>
      <c r="Z43" s="54" t="e">
        <f t="shared" si="101"/>
        <v>#REF!</v>
      </c>
      <c r="AA43" s="54" t="e">
        <f t="shared" si="101"/>
        <v>#REF!</v>
      </c>
      <c r="AB43" s="54" t="e">
        <f t="shared" si="101"/>
        <v>#REF!</v>
      </c>
      <c r="AC43" s="54" t="e">
        <f t="shared" si="101"/>
        <v>#REF!</v>
      </c>
      <c r="AD43" s="54" t="e">
        <f t="shared" si="101"/>
        <v>#REF!</v>
      </c>
      <c r="AE43" s="54" t="e">
        <f t="shared" si="101"/>
        <v>#REF!</v>
      </c>
      <c r="AF43" s="54" t="e">
        <f t="shared" si="101"/>
        <v>#REF!</v>
      </c>
      <c r="AG43" s="54" t="e">
        <f t="shared" si="101"/>
        <v>#REF!</v>
      </c>
      <c r="AH43" s="54" t="e">
        <f t="shared" si="101"/>
        <v>#REF!</v>
      </c>
      <c r="AI43" s="54" t="e">
        <f t="shared" si="101"/>
        <v>#REF!</v>
      </c>
      <c r="AJ43" s="54" t="e">
        <f t="shared" si="101"/>
        <v>#REF!</v>
      </c>
      <c r="AK43" s="54" t="e">
        <f t="shared" si="101"/>
        <v>#REF!</v>
      </c>
      <c r="AL43" s="54">
        <f t="shared" si="101"/>
        <v>0</v>
      </c>
      <c r="AM43" s="65">
        <v>24</v>
      </c>
      <c r="AN43" s="100">
        <f>AN42+AN22</f>
        <v>1315715</v>
      </c>
      <c r="AO43" s="54">
        <f>AO42+AO22</f>
        <v>0</v>
      </c>
      <c r="AP43" s="54"/>
      <c r="AQ43" s="54">
        <f t="shared" ref="AQ43:DB43" si="102">AQ42+AQ22</f>
        <v>1302534</v>
      </c>
      <c r="AR43" s="54" t="e">
        <f t="shared" si="102"/>
        <v>#REF!</v>
      </c>
      <c r="AS43" s="54" t="e">
        <f t="shared" si="102"/>
        <v>#REF!</v>
      </c>
      <c r="AT43" s="54" t="e">
        <f t="shared" si="102"/>
        <v>#REF!</v>
      </c>
      <c r="AU43" s="54" t="e">
        <f t="shared" si="102"/>
        <v>#REF!</v>
      </c>
      <c r="AV43" s="54" t="e">
        <f t="shared" si="102"/>
        <v>#REF!</v>
      </c>
      <c r="AW43" s="54" t="e">
        <f t="shared" si="102"/>
        <v>#REF!</v>
      </c>
      <c r="AX43" s="54" t="e">
        <f t="shared" si="102"/>
        <v>#REF!</v>
      </c>
      <c r="AY43" s="54" t="e">
        <f t="shared" si="102"/>
        <v>#REF!</v>
      </c>
      <c r="AZ43" s="54" t="e">
        <f t="shared" si="102"/>
        <v>#REF!</v>
      </c>
      <c r="BA43" s="54" t="e">
        <f t="shared" si="102"/>
        <v>#REF!</v>
      </c>
      <c r="BB43" s="54" t="e">
        <f t="shared" si="102"/>
        <v>#REF!</v>
      </c>
      <c r="BC43" s="54" t="e">
        <f t="shared" si="102"/>
        <v>#REF!</v>
      </c>
      <c r="BD43" s="54" t="e">
        <f t="shared" si="102"/>
        <v>#REF!</v>
      </c>
      <c r="BE43" s="54" t="e">
        <f t="shared" si="102"/>
        <v>#REF!</v>
      </c>
      <c r="BF43" s="54" t="e">
        <f t="shared" si="102"/>
        <v>#REF!</v>
      </c>
      <c r="BG43" s="54" t="e">
        <f t="shared" si="102"/>
        <v>#REF!</v>
      </c>
      <c r="BH43" s="54" t="e">
        <f t="shared" si="102"/>
        <v>#REF!</v>
      </c>
      <c r="BI43" s="54" t="e">
        <f t="shared" si="102"/>
        <v>#REF!</v>
      </c>
      <c r="BJ43" s="54" t="e">
        <f t="shared" si="102"/>
        <v>#REF!</v>
      </c>
      <c r="BK43" s="54" t="e">
        <f t="shared" si="102"/>
        <v>#REF!</v>
      </c>
      <c r="BL43" s="54" t="e">
        <f t="shared" si="102"/>
        <v>#REF!</v>
      </c>
      <c r="BM43" s="54" t="e">
        <f t="shared" si="102"/>
        <v>#REF!</v>
      </c>
      <c r="BN43" s="54" t="e">
        <f t="shared" si="102"/>
        <v>#REF!</v>
      </c>
      <c r="BO43" s="54" t="e">
        <f t="shared" si="102"/>
        <v>#REF!</v>
      </c>
      <c r="BP43" s="54" t="e">
        <f t="shared" si="102"/>
        <v>#REF!</v>
      </c>
      <c r="BQ43" s="54" t="e">
        <f t="shared" si="102"/>
        <v>#REF!</v>
      </c>
      <c r="BR43" s="54" t="e">
        <f t="shared" si="102"/>
        <v>#REF!</v>
      </c>
      <c r="BS43" s="54" t="e">
        <f t="shared" si="102"/>
        <v>#REF!</v>
      </c>
      <c r="BT43" s="54" t="e">
        <f t="shared" si="102"/>
        <v>#REF!</v>
      </c>
      <c r="BU43" s="54" t="e">
        <f t="shared" si="102"/>
        <v>#REF!</v>
      </c>
      <c r="BV43" s="54">
        <f t="shared" si="102"/>
        <v>0</v>
      </c>
      <c r="BW43" s="54">
        <f t="shared" si="102"/>
        <v>0</v>
      </c>
      <c r="BX43" s="54">
        <f t="shared" si="102"/>
        <v>0</v>
      </c>
      <c r="BY43" s="54">
        <f t="shared" si="102"/>
        <v>0</v>
      </c>
      <c r="BZ43" s="54" t="e">
        <f t="shared" si="102"/>
        <v>#REF!</v>
      </c>
      <c r="CA43" s="54" t="e">
        <f t="shared" si="102"/>
        <v>#REF!</v>
      </c>
      <c r="CB43" s="54" t="e">
        <f t="shared" si="102"/>
        <v>#REF!</v>
      </c>
      <c r="CC43" s="54" t="e">
        <f t="shared" si="102"/>
        <v>#REF!</v>
      </c>
      <c r="CD43" s="54" t="e">
        <f t="shared" si="102"/>
        <v>#REF!</v>
      </c>
      <c r="CE43" s="54" t="e">
        <f t="shared" si="102"/>
        <v>#REF!</v>
      </c>
      <c r="CF43" s="54">
        <f t="shared" si="102"/>
        <v>0</v>
      </c>
      <c r="CG43" s="54">
        <f t="shared" si="102"/>
        <v>0</v>
      </c>
      <c r="CH43" s="54" t="e">
        <f t="shared" si="102"/>
        <v>#REF!</v>
      </c>
      <c r="CI43" s="54" t="e">
        <f t="shared" si="102"/>
        <v>#REF!</v>
      </c>
      <c r="CJ43" s="54" t="e">
        <f t="shared" si="102"/>
        <v>#REF!</v>
      </c>
      <c r="CK43" s="54" t="e">
        <f t="shared" si="102"/>
        <v>#REF!</v>
      </c>
      <c r="CL43" s="54">
        <f t="shared" si="102"/>
        <v>0</v>
      </c>
      <c r="CM43" s="54">
        <f t="shared" si="102"/>
        <v>64</v>
      </c>
      <c r="CN43" s="54">
        <f t="shared" si="102"/>
        <v>0</v>
      </c>
      <c r="CO43" s="54">
        <f t="shared" si="102"/>
        <v>0</v>
      </c>
      <c r="CP43" s="54">
        <f t="shared" si="102"/>
        <v>32</v>
      </c>
      <c r="CQ43" s="54">
        <f t="shared" si="102"/>
        <v>0</v>
      </c>
      <c r="CR43" s="54">
        <f t="shared" si="102"/>
        <v>0</v>
      </c>
      <c r="CS43" s="54">
        <f t="shared" si="102"/>
        <v>0</v>
      </c>
      <c r="CT43" s="54">
        <f t="shared" si="102"/>
        <v>0</v>
      </c>
      <c r="CU43" s="54">
        <f t="shared" si="102"/>
        <v>0</v>
      </c>
      <c r="CV43" s="54">
        <f t="shared" si="102"/>
        <v>0</v>
      </c>
      <c r="CW43" s="54">
        <f t="shared" si="102"/>
        <v>0</v>
      </c>
      <c r="CX43" s="54">
        <f t="shared" si="102"/>
        <v>0</v>
      </c>
      <c r="CY43" s="54">
        <f t="shared" si="102"/>
        <v>0</v>
      </c>
      <c r="CZ43" s="54">
        <f t="shared" si="102"/>
        <v>0</v>
      </c>
      <c r="DA43" s="54">
        <f t="shared" si="102"/>
        <v>0</v>
      </c>
      <c r="DB43" s="54">
        <f t="shared" si="102"/>
        <v>0</v>
      </c>
      <c r="DC43" s="54">
        <f t="shared" ref="DC43:DO43" si="103">DC42+DC22</f>
        <v>0</v>
      </c>
      <c r="DD43" s="54">
        <f t="shared" si="103"/>
        <v>0</v>
      </c>
      <c r="DE43" s="54">
        <f t="shared" si="103"/>
        <v>0.3</v>
      </c>
      <c r="DF43" s="54">
        <f t="shared" si="103"/>
        <v>0</v>
      </c>
      <c r="DG43" s="54">
        <f t="shared" si="103"/>
        <v>383922.7</v>
      </c>
      <c r="DH43" s="66">
        <f t="shared" si="103"/>
        <v>383923</v>
      </c>
      <c r="DI43" s="111">
        <v>3993053</v>
      </c>
      <c r="DJ43" s="66">
        <f t="shared" si="103"/>
        <v>19538</v>
      </c>
      <c r="DK43" s="66">
        <f t="shared" si="103"/>
        <v>70337</v>
      </c>
      <c r="DL43" s="66">
        <f t="shared" si="103"/>
        <v>41030</v>
      </c>
      <c r="DM43" s="66">
        <f t="shared" si="103"/>
        <v>50594</v>
      </c>
      <c r="DN43" s="66">
        <v>46976</v>
      </c>
      <c r="DO43" s="66">
        <f t="shared" si="103"/>
        <v>2</v>
      </c>
      <c r="DP43" s="66">
        <v>2913</v>
      </c>
      <c r="DQ43" s="66">
        <v>485</v>
      </c>
      <c r="DR43" s="66">
        <v>1870</v>
      </c>
      <c r="DS43" s="66">
        <v>1157</v>
      </c>
      <c r="DT43" s="66">
        <v>1409</v>
      </c>
      <c r="DU43" s="66">
        <v>54892</v>
      </c>
    </row>
    <row r="44" spans="1:128" s="34" customFormat="1" ht="12.75" x14ac:dyDescent="0.2">
      <c r="A44" s="35"/>
      <c r="B44" s="37"/>
      <c r="C44" s="39"/>
      <c r="D44" s="55"/>
      <c r="E44" s="56"/>
      <c r="F44" s="36"/>
      <c r="G44" s="35"/>
      <c r="H44" s="35"/>
      <c r="I44" s="35"/>
      <c r="J44" s="35"/>
      <c r="K44" s="37"/>
      <c r="L44" s="37"/>
      <c r="M44" s="37"/>
      <c r="N44" s="37"/>
      <c r="O44" s="37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8"/>
      <c r="AN44" s="106"/>
      <c r="AO44" s="35"/>
      <c r="AP44" s="35"/>
      <c r="AQ44" s="35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5"/>
      <c r="BT44" s="35"/>
      <c r="BU44" s="35"/>
      <c r="BV44" s="35"/>
      <c r="BW44" s="35"/>
      <c r="BX44" s="39"/>
      <c r="BY44" s="39"/>
      <c r="BZ44" s="39"/>
      <c r="CA44" s="39"/>
      <c r="CB44" s="39"/>
      <c r="CC44" s="39"/>
      <c r="CD44" s="39"/>
      <c r="CE44" s="39"/>
      <c r="CF44" s="40"/>
      <c r="CG44" s="78"/>
      <c r="CH44" s="39"/>
      <c r="CI44" s="39"/>
      <c r="CJ44" s="39"/>
      <c r="CK44" s="39"/>
      <c r="CL44" s="40"/>
      <c r="CM44" s="39"/>
      <c r="CN44" s="39"/>
      <c r="CO44" s="39"/>
      <c r="CP44" s="39"/>
      <c r="CQ44" s="39"/>
      <c r="CR44" s="40"/>
      <c r="CS44" s="40"/>
      <c r="CT44" s="40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5"/>
      <c r="DI44" s="106"/>
      <c r="DJ44" s="35"/>
      <c r="DK44" s="35"/>
      <c r="DL44" s="35"/>
      <c r="DM44" s="35"/>
      <c r="DN44" s="35"/>
      <c r="DO44" s="39"/>
      <c r="DP44" s="35"/>
      <c r="DQ44" s="35"/>
      <c r="DR44" s="35"/>
      <c r="DS44" s="35"/>
      <c r="DT44" s="35"/>
      <c r="DU44" s="35"/>
    </row>
    <row r="45" spans="1:128" s="34" customFormat="1" ht="15" x14ac:dyDescent="0.2">
      <c r="A45" s="35"/>
      <c r="B45" s="35"/>
      <c r="C45" s="117"/>
      <c r="D45" s="117"/>
      <c r="E45" s="117"/>
      <c r="F45" s="36"/>
      <c r="G45" s="35"/>
      <c r="H45" s="35"/>
      <c r="I45" s="35"/>
      <c r="J45" s="35"/>
      <c r="K45" s="37"/>
      <c r="L45" s="37"/>
      <c r="M45" s="37"/>
      <c r="N45" s="37"/>
      <c r="O45" s="37"/>
      <c r="P45" s="35"/>
      <c r="Q45" s="57"/>
      <c r="R45" s="35"/>
      <c r="S45" s="35"/>
      <c r="T45" s="35"/>
      <c r="U45" s="35"/>
      <c r="V45" s="35"/>
      <c r="W45" s="35"/>
      <c r="X45" s="35"/>
      <c r="Y45" s="38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107"/>
      <c r="AO45" s="35"/>
      <c r="AP45" s="35"/>
      <c r="AQ45" s="35"/>
      <c r="AR45" s="39"/>
      <c r="AS45" s="39"/>
      <c r="AT45" s="39"/>
      <c r="AU45" s="33"/>
      <c r="AV45" s="39"/>
      <c r="AW45" s="39"/>
      <c r="AX45" s="39"/>
      <c r="AY45" s="39"/>
      <c r="AZ45" s="39"/>
      <c r="BA45" s="39"/>
      <c r="BB45" s="41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42"/>
      <c r="BT45" s="42"/>
      <c r="BU45" s="58"/>
      <c r="BW45" s="58"/>
      <c r="BX45" s="39"/>
      <c r="BY45" s="39"/>
      <c r="BZ45" s="39"/>
      <c r="CA45" s="39"/>
      <c r="CB45" s="39"/>
      <c r="CC45" s="39"/>
      <c r="CD45" s="39"/>
      <c r="CE45" s="39"/>
      <c r="CF45" s="40"/>
      <c r="CG45" s="40"/>
      <c r="CH45" s="39"/>
      <c r="CI45" s="39"/>
      <c r="CJ45" s="39"/>
      <c r="CK45" s="39"/>
      <c r="CL45" s="40"/>
      <c r="CM45" s="39"/>
      <c r="CN45" s="39"/>
      <c r="CO45" s="39"/>
      <c r="CP45" s="39"/>
      <c r="CQ45" s="39"/>
      <c r="CR45" s="40"/>
      <c r="CS45" s="40"/>
      <c r="CT45" s="40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I45" s="107"/>
      <c r="DJ45" s="35"/>
      <c r="DK45" s="35"/>
      <c r="DL45" s="35"/>
      <c r="DM45" s="35"/>
      <c r="DN45" s="35"/>
      <c r="DO45" s="39"/>
      <c r="DP45" s="35"/>
      <c r="DQ45" s="35"/>
      <c r="DR45" s="35"/>
      <c r="DS45" s="35"/>
      <c r="DT45" s="35"/>
      <c r="DU45" s="57"/>
      <c r="DX45" s="43"/>
    </row>
    <row r="46" spans="1:128" s="33" customFormat="1" ht="18" customHeight="1" x14ac:dyDescent="0.25">
      <c r="B46"/>
      <c r="C46" s="112"/>
      <c r="D46" s="113"/>
      <c r="E46" s="113"/>
      <c r="F46" s="113"/>
      <c r="G46" s="113"/>
      <c r="H46" s="113"/>
      <c r="I46" s="113"/>
      <c r="J46"/>
      <c r="K46"/>
      <c r="AN46" s="101"/>
      <c r="AT46" s="59"/>
      <c r="BA46" s="39"/>
      <c r="BB46" s="59"/>
      <c r="BM46" s="39"/>
      <c r="BN46" s="39"/>
      <c r="BP46" s="39"/>
      <c r="BQ46" s="39"/>
      <c r="BS46" s="42"/>
      <c r="BT46" s="42"/>
      <c r="BU46" s="60"/>
      <c r="BW46" s="60"/>
      <c r="CF46" s="2"/>
      <c r="CG46" s="2"/>
      <c r="CL46" s="2"/>
      <c r="CR46" s="2"/>
      <c r="CS46" s="2"/>
      <c r="CT46" s="2"/>
      <c r="DG46" s="59"/>
      <c r="DI46" s="101"/>
      <c r="DJ46" s="59"/>
      <c r="DU46" s="59"/>
      <c r="DX46" s="43"/>
    </row>
    <row r="47" spans="1:128" s="33" customFormat="1" ht="15" x14ac:dyDescent="0.2">
      <c r="B47"/>
      <c r="C47" s="113" t="s">
        <v>134</v>
      </c>
      <c r="D47" s="113" t="s">
        <v>135</v>
      </c>
      <c r="E47" s="113"/>
      <c r="F47" s="113"/>
      <c r="G47" s="113"/>
      <c r="H47" s="113"/>
      <c r="I47" s="114"/>
      <c r="J47" s="114" t="s">
        <v>136</v>
      </c>
      <c r="K47"/>
      <c r="AN47" s="101"/>
      <c r="BA47" s="59"/>
      <c r="BM47" s="59"/>
      <c r="BN47" s="59"/>
      <c r="BP47" s="59"/>
      <c r="BQ47" s="59"/>
      <c r="BS47" s="42"/>
      <c r="BT47" s="42"/>
      <c r="BU47" s="60"/>
      <c r="BW47" s="60"/>
      <c r="CF47" s="2"/>
      <c r="CG47" s="2"/>
      <c r="CL47" s="2"/>
      <c r="CR47" s="2"/>
      <c r="CS47" s="2"/>
      <c r="CT47" s="2"/>
      <c r="DI47" s="101"/>
      <c r="DX47" s="43"/>
    </row>
    <row r="48" spans="1:128" s="33" customFormat="1" ht="15" x14ac:dyDescent="0.2">
      <c r="B48"/>
      <c r="C48" s="115"/>
      <c r="D48" s="114"/>
      <c r="E48" s="114"/>
      <c r="F48" s="114"/>
      <c r="G48" s="114"/>
      <c r="H48" s="114"/>
      <c r="I48" s="114"/>
      <c r="J48" s="114"/>
      <c r="K48" s="114"/>
      <c r="AN48" s="101"/>
      <c r="BS48" s="42"/>
      <c r="BT48" s="42"/>
      <c r="BU48" s="60"/>
      <c r="BW48" s="60"/>
      <c r="CF48" s="2"/>
      <c r="CG48" s="2"/>
      <c r="CL48" s="2"/>
      <c r="CR48" s="2"/>
      <c r="CS48" s="2"/>
      <c r="CT48" s="2"/>
      <c r="DI48" s="101"/>
      <c r="DR48" s="59"/>
      <c r="DS48" s="59"/>
      <c r="DT48" s="59"/>
      <c r="DU48" s="59"/>
      <c r="DX48" s="43"/>
    </row>
    <row r="49" spans="2:128" s="33" customFormat="1" ht="17.25" customHeight="1" x14ac:dyDescent="0.2">
      <c r="B49"/>
      <c r="C49" s="116"/>
      <c r="D49" s="116"/>
      <c r="E49" s="116"/>
      <c r="F49" s="116"/>
      <c r="G49" s="116"/>
      <c r="H49" s="116"/>
      <c r="I49" s="116"/>
      <c r="J49" s="116"/>
      <c r="K49" s="114"/>
      <c r="AN49" s="101"/>
      <c r="AT49" s="59"/>
      <c r="BB49" s="59"/>
      <c r="BS49" s="42"/>
      <c r="BT49" s="42"/>
      <c r="BU49" s="60"/>
      <c r="BW49" s="60"/>
      <c r="CF49" s="2"/>
      <c r="CG49" s="2"/>
      <c r="CL49" s="2"/>
      <c r="CR49" s="2"/>
      <c r="CS49" s="2"/>
      <c r="CT49" s="2"/>
      <c r="DI49" s="101"/>
      <c r="DX49" s="43"/>
    </row>
    <row r="50" spans="2:128" s="33" customFormat="1" ht="12.75" x14ac:dyDescent="0.2">
      <c r="B50"/>
      <c r="C50" s="113" t="s">
        <v>137</v>
      </c>
      <c r="D50" s="113" t="s">
        <v>138</v>
      </c>
      <c r="E50" s="113"/>
      <c r="F50" s="113"/>
      <c r="G50" s="113"/>
      <c r="H50" s="113"/>
      <c r="I50" s="114"/>
      <c r="J50" s="114" t="s">
        <v>139</v>
      </c>
      <c r="K50" s="114"/>
      <c r="AN50" s="101"/>
      <c r="CF50" s="2"/>
      <c r="CG50" s="2"/>
      <c r="CL50" s="2"/>
      <c r="CR50" s="2"/>
      <c r="CS50" s="2"/>
      <c r="CT50" s="2"/>
      <c r="DI50" s="101"/>
    </row>
    <row r="51" spans="2:128" s="33" customFormat="1" ht="12.75" x14ac:dyDescent="0.2">
      <c r="B51"/>
      <c r="C51" s="115"/>
      <c r="D51" s="114"/>
      <c r="E51" s="114"/>
      <c r="F51" s="114"/>
      <c r="G51" s="114"/>
      <c r="H51" s="114"/>
      <c r="I51" s="114"/>
      <c r="J51" s="114"/>
      <c r="K51" s="114"/>
      <c r="AN51" s="101"/>
      <c r="CF51" s="2"/>
      <c r="CG51" s="2"/>
      <c r="CL51" s="2"/>
      <c r="CR51" s="2"/>
      <c r="CS51" s="2"/>
      <c r="CT51" s="2"/>
      <c r="DI51" s="101"/>
    </row>
    <row r="58" spans="2:128" x14ac:dyDescent="0.2">
      <c r="E58" s="5"/>
      <c r="U58" s="5"/>
      <c r="AC58" s="5"/>
      <c r="BY58" s="5"/>
      <c r="CB58" s="5"/>
      <c r="CT58" s="14"/>
      <c r="CW58" s="5"/>
      <c r="CZ58" s="5"/>
      <c r="DC58" s="5"/>
    </row>
  </sheetData>
  <mergeCells count="98">
    <mergeCell ref="A5:A8"/>
    <mergeCell ref="B5:B8"/>
    <mergeCell ref="C5:C8"/>
    <mergeCell ref="D5:D8"/>
    <mergeCell ref="E5:E8"/>
    <mergeCell ref="AL5:AN5"/>
    <mergeCell ref="N6:S6"/>
    <mergeCell ref="T6:T8"/>
    <mergeCell ref="U6:U8"/>
    <mergeCell ref="V6:AA6"/>
    <mergeCell ref="AB6:AB8"/>
    <mergeCell ref="AC6:AC8"/>
    <mergeCell ref="AD6:AI6"/>
    <mergeCell ref="AJ6:AJ8"/>
    <mergeCell ref="AK6:AK8"/>
    <mergeCell ref="AL6:AL8"/>
    <mergeCell ref="AF7:AF8"/>
    <mergeCell ref="AG7:AG8"/>
    <mergeCell ref="AH7:AH8"/>
    <mergeCell ref="AI7:AI8"/>
    <mergeCell ref="AM6:AM8"/>
    <mergeCell ref="DU5:DU8"/>
    <mergeCell ref="BB6:BC7"/>
    <mergeCell ref="BD6:BE7"/>
    <mergeCell ref="BF6:BG7"/>
    <mergeCell ref="BH6:BJ7"/>
    <mergeCell ref="DA6:DC7"/>
    <mergeCell ref="DD6:DD7"/>
    <mergeCell ref="DE6:DG7"/>
    <mergeCell ref="DH6:DH7"/>
    <mergeCell ref="DI6:DI7"/>
    <mergeCell ref="DJ6:DJ7"/>
    <mergeCell ref="DS6:DS8"/>
    <mergeCell ref="DT6:DT8"/>
    <mergeCell ref="DL6:DL7"/>
    <mergeCell ref="DM6:DM7"/>
    <mergeCell ref="DN6:DN8"/>
    <mergeCell ref="DH5:DM5"/>
    <mergeCell ref="DN5:DT5"/>
    <mergeCell ref="AU6:BA6"/>
    <mergeCell ref="AU7:AV7"/>
    <mergeCell ref="AW7:AX7"/>
    <mergeCell ref="AY7:AZ7"/>
    <mergeCell ref="BA7:BA8"/>
    <mergeCell ref="DK6:DK7"/>
    <mergeCell ref="CL6:CN7"/>
    <mergeCell ref="CO6:CQ7"/>
    <mergeCell ref="CR6:CT7"/>
    <mergeCell ref="CU6:CW7"/>
    <mergeCell ref="CX6:CZ7"/>
    <mergeCell ref="CF6:CG7"/>
    <mergeCell ref="CH6:CI7"/>
    <mergeCell ref="DO6:DP7"/>
    <mergeCell ref="AO5:AP5"/>
    <mergeCell ref="AQ5:AQ8"/>
    <mergeCell ref="AR5:DG5"/>
    <mergeCell ref="BV6:BW7"/>
    <mergeCell ref="BX6:BY7"/>
    <mergeCell ref="BZ6:CA7"/>
    <mergeCell ref="CB6:CC7"/>
    <mergeCell ref="CD6:CE7"/>
    <mergeCell ref="DQ6:DQ8"/>
    <mergeCell ref="DR6:DR8"/>
    <mergeCell ref="O7:O8"/>
    <mergeCell ref="P7:P8"/>
    <mergeCell ref="Q7:Q8"/>
    <mergeCell ref="R7:R8"/>
    <mergeCell ref="AN6:AN7"/>
    <mergeCell ref="AO6:AO8"/>
    <mergeCell ref="AP6:AP8"/>
    <mergeCell ref="AR6:AT7"/>
    <mergeCell ref="CJ6:CK7"/>
    <mergeCell ref="BK6:BM7"/>
    <mergeCell ref="BN6:BO7"/>
    <mergeCell ref="BP6:BR7"/>
    <mergeCell ref="BS6:BU7"/>
    <mergeCell ref="L5:L8"/>
    <mergeCell ref="M5:M8"/>
    <mergeCell ref="N5:AK5"/>
    <mergeCell ref="AA7:AA8"/>
    <mergeCell ref="AD7:AD8"/>
    <mergeCell ref="AE7:AE8"/>
    <mergeCell ref="C45:E45"/>
    <mergeCell ref="B1:B2"/>
    <mergeCell ref="X7:X8"/>
    <mergeCell ref="Y7:Y8"/>
    <mergeCell ref="C2:AP2"/>
    <mergeCell ref="F5:F8"/>
    <mergeCell ref="G5:G8"/>
    <mergeCell ref="H5:H8"/>
    <mergeCell ref="I5:I8"/>
    <mergeCell ref="Z7:Z8"/>
    <mergeCell ref="S7:S8"/>
    <mergeCell ref="V7:V8"/>
    <mergeCell ref="W7:W8"/>
    <mergeCell ref="J5:J8"/>
    <mergeCell ref="N7:N8"/>
    <mergeCell ref="K5:K8"/>
  </mergeCells>
  <pageMargins left="0" right="0" top="0.39370078740157483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штат-0 (2)</vt:lpstr>
      <vt:lpstr>'штат-0 (2)'!Область_печати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2023-05-13T13:03:06Z</cp:lastPrinted>
  <dcterms:created xsi:type="dcterms:W3CDTF">2013-04-09T08:04:27Z</dcterms:created>
  <dcterms:modified xsi:type="dcterms:W3CDTF">2025-02-27T09:27:32Z</dcterms:modified>
</cp:coreProperties>
</file>